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3/Web/TabGenerales_Servicios_Otorgados_20230424/"/>
    </mc:Choice>
  </mc:AlternateContent>
  <xr:revisionPtr revIDLastSave="0" documentId="13_ncr:1_{F321E975-84F5-234F-B59D-48991C5E259D}" xr6:coauthVersionLast="47" xr6:coauthVersionMax="47" xr10:uidLastSave="{00000000-0000-0000-0000-000000000000}"/>
  <bookViews>
    <workbookView xWindow="12780" yWindow="700" windowWidth="20000" windowHeight="19740" tabRatio="1000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3" i="5"/>
  <c r="C3" i="5"/>
  <c r="D3" i="5"/>
  <c r="B4" i="5"/>
  <c r="C4" i="5"/>
  <c r="D4" i="5"/>
  <c r="B5" i="5"/>
  <c r="C5" i="5"/>
  <c r="D5" i="5"/>
  <c r="B6" i="5"/>
  <c r="C6" i="5"/>
  <c r="D6" i="5"/>
  <c r="B7" i="5"/>
  <c r="C7" i="5"/>
  <c r="D7" i="5"/>
  <c r="B8" i="5"/>
  <c r="C8" i="5"/>
  <c r="D8" i="5"/>
  <c r="B3" i="6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3" i="7"/>
  <c r="C3" i="7"/>
  <c r="D3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3" i="8"/>
  <c r="C3" i="8"/>
  <c r="D3" i="8"/>
  <c r="B4" i="8"/>
  <c r="C4" i="8"/>
  <c r="D4" i="8"/>
  <c r="B5" i="8"/>
  <c r="C5" i="8"/>
  <c r="D5" i="8"/>
  <c r="B6" i="8"/>
  <c r="C6" i="8"/>
  <c r="D6" i="8"/>
  <c r="B7" i="8"/>
  <c r="C7" i="8"/>
  <c r="D7" i="8"/>
  <c r="B8" i="8"/>
  <c r="C8" i="8"/>
  <c r="D8" i="8"/>
  <c r="B3" i="9"/>
  <c r="C3" i="9"/>
  <c r="D3" i="9"/>
  <c r="B4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3" i="10"/>
  <c r="C3" i="10"/>
  <c r="D3" i="10"/>
  <c r="B4" i="10"/>
  <c r="C4" i="10"/>
  <c r="D4" i="10"/>
  <c r="B5" i="10"/>
  <c r="C5" i="10"/>
  <c r="D5" i="10"/>
  <c r="B6" i="10"/>
  <c r="C6" i="10"/>
  <c r="D6" i="10"/>
  <c r="B7" i="10"/>
  <c r="C7" i="10"/>
  <c r="D7" i="10"/>
  <c r="B8" i="10"/>
  <c r="C8" i="10"/>
  <c r="D8" i="10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3" i="12"/>
  <c r="C3" i="12"/>
  <c r="D3" i="12"/>
  <c r="B4" i="12"/>
  <c r="C4" i="12"/>
  <c r="D4" i="12"/>
  <c r="B5" i="12"/>
  <c r="C5" i="12"/>
  <c r="D5" i="12"/>
  <c r="B6" i="12"/>
  <c r="C6" i="12"/>
  <c r="D6" i="12"/>
  <c r="B7" i="12"/>
  <c r="C7" i="12"/>
  <c r="D7" i="12"/>
  <c r="B8" i="12"/>
  <c r="C8" i="12"/>
  <c r="D8" i="12"/>
  <c r="B3" i="13"/>
  <c r="C3" i="13"/>
  <c r="D3" i="13"/>
  <c r="B4" i="13"/>
  <c r="C4" i="13"/>
  <c r="D4" i="13"/>
  <c r="B5" i="13"/>
  <c r="C5" i="13"/>
  <c r="D5" i="13"/>
  <c r="B6" i="13"/>
  <c r="C6" i="13"/>
  <c r="D6" i="13"/>
  <c r="B7" i="13"/>
  <c r="C7" i="13"/>
  <c r="D7" i="13"/>
  <c r="B8" i="13"/>
  <c r="C8" i="13"/>
  <c r="D8" i="13"/>
  <c r="B3" i="14"/>
  <c r="C3" i="14"/>
  <c r="D3" i="14"/>
  <c r="B4" i="14"/>
  <c r="C4" i="14"/>
  <c r="D4" i="14"/>
  <c r="B5" i="14"/>
  <c r="C5" i="14"/>
  <c r="D5" i="14"/>
  <c r="B6" i="14"/>
  <c r="C6" i="14"/>
  <c r="D6" i="14"/>
  <c r="B7" i="14"/>
  <c r="C7" i="14"/>
  <c r="D7" i="14"/>
  <c r="B8" i="14"/>
  <c r="C8" i="14"/>
  <c r="D8" i="14"/>
  <c r="B3" i="15"/>
  <c r="C3" i="15"/>
  <c r="D3" i="15"/>
  <c r="B4" i="15"/>
  <c r="C4" i="15"/>
  <c r="D4" i="15"/>
  <c r="B5" i="15"/>
  <c r="C5" i="15"/>
  <c r="D5" i="15"/>
  <c r="B6" i="15"/>
  <c r="C6" i="15"/>
  <c r="D6" i="15"/>
  <c r="B7" i="15"/>
  <c r="C7" i="15"/>
  <c r="D7" i="15"/>
  <c r="B8" i="15"/>
  <c r="C8" i="15"/>
  <c r="D8" i="15"/>
  <c r="B3" i="16"/>
  <c r="C3" i="16"/>
  <c r="D3" i="16"/>
  <c r="B4" i="16"/>
  <c r="C4" i="16"/>
  <c r="D4" i="16"/>
  <c r="B5" i="16"/>
  <c r="C5" i="16"/>
  <c r="D5" i="16"/>
  <c r="B6" i="16"/>
  <c r="C6" i="16"/>
  <c r="D6" i="16"/>
  <c r="B7" i="16"/>
  <c r="C7" i="16"/>
  <c r="D7" i="16"/>
  <c r="B8" i="16"/>
  <c r="C8" i="16"/>
  <c r="D8" i="16"/>
  <c r="B3" i="17"/>
  <c r="C3" i="17"/>
  <c r="D3" i="17"/>
  <c r="B4" i="17"/>
  <c r="C4" i="17"/>
  <c r="D4" i="17"/>
  <c r="B5" i="17"/>
  <c r="C5" i="17"/>
  <c r="D5" i="17"/>
  <c r="B6" i="17"/>
  <c r="C6" i="17"/>
  <c r="D6" i="17"/>
  <c r="B7" i="17"/>
  <c r="C7" i="17"/>
  <c r="D7" i="17"/>
  <c r="B8" i="17"/>
  <c r="C8" i="17"/>
  <c r="D8" i="17"/>
  <c r="B3" i="18"/>
  <c r="C3" i="18"/>
  <c r="D3" i="18"/>
  <c r="B4" i="18"/>
  <c r="C4" i="18"/>
  <c r="D4" i="18"/>
  <c r="B5" i="18"/>
  <c r="C5" i="18"/>
  <c r="D5" i="18"/>
  <c r="B6" i="18"/>
  <c r="C6" i="18"/>
  <c r="D6" i="18"/>
  <c r="B7" i="18"/>
  <c r="C7" i="18"/>
  <c r="D7" i="18"/>
  <c r="B8" i="18"/>
  <c r="C8" i="18"/>
  <c r="D8" i="18"/>
  <c r="B3" i="19"/>
  <c r="C3" i="19"/>
  <c r="D3" i="19"/>
  <c r="B4" i="19"/>
  <c r="C4" i="19"/>
  <c r="D4" i="19"/>
  <c r="B5" i="19"/>
  <c r="C5" i="19"/>
  <c r="D5" i="19"/>
  <c r="B6" i="19"/>
  <c r="C6" i="19"/>
  <c r="D6" i="19"/>
  <c r="B7" i="19"/>
  <c r="C7" i="19"/>
  <c r="D7" i="19"/>
  <c r="B8" i="19"/>
  <c r="C8" i="19"/>
  <c r="D8" i="19"/>
  <c r="B3" i="20"/>
  <c r="C3" i="20"/>
  <c r="D3" i="20"/>
  <c r="B4" i="20"/>
  <c r="C4" i="20"/>
  <c r="D4" i="20"/>
  <c r="B5" i="20"/>
  <c r="C5" i="20"/>
  <c r="D5" i="20"/>
  <c r="B6" i="20"/>
  <c r="C6" i="20"/>
  <c r="D6" i="20"/>
  <c r="B7" i="20"/>
  <c r="C7" i="20"/>
  <c r="D7" i="20"/>
  <c r="B8" i="20"/>
  <c r="C8" i="20"/>
  <c r="D8" i="20"/>
  <c r="B3" i="21"/>
  <c r="C3" i="21"/>
  <c r="D3" i="21"/>
  <c r="B4" i="21"/>
  <c r="C4" i="21"/>
  <c r="D4" i="21"/>
  <c r="B5" i="21"/>
  <c r="C5" i="21"/>
  <c r="D5" i="21"/>
  <c r="B6" i="21"/>
  <c r="C6" i="21"/>
  <c r="D6" i="21"/>
  <c r="B7" i="21"/>
  <c r="C7" i="21"/>
  <c r="D7" i="21"/>
  <c r="B8" i="21"/>
  <c r="C8" i="21"/>
  <c r="D8" i="21"/>
  <c r="B3" i="22"/>
  <c r="C3" i="22"/>
  <c r="D3" i="22"/>
  <c r="B4" i="22"/>
  <c r="C4" i="22"/>
  <c r="D4" i="22"/>
  <c r="B5" i="22"/>
  <c r="C5" i="22"/>
  <c r="D5" i="22"/>
  <c r="B6" i="22"/>
  <c r="C6" i="22"/>
  <c r="D6" i="22"/>
  <c r="B7" i="22"/>
  <c r="C7" i="22"/>
  <c r="D7" i="22"/>
  <c r="B8" i="22"/>
  <c r="C8" i="22"/>
  <c r="D8" i="22"/>
  <c r="B3" i="23"/>
  <c r="C3" i="23"/>
  <c r="D3" i="23"/>
  <c r="B4" i="23"/>
  <c r="C4" i="23"/>
  <c r="D4" i="23"/>
  <c r="B5" i="23"/>
  <c r="C5" i="23"/>
  <c r="D5" i="23"/>
  <c r="B6" i="23"/>
  <c r="C6" i="23"/>
  <c r="D6" i="23"/>
  <c r="B7" i="23"/>
  <c r="C7" i="23"/>
  <c r="D7" i="23"/>
  <c r="B8" i="23"/>
  <c r="C8" i="23"/>
  <c r="D8" i="23"/>
  <c r="B3" i="24"/>
  <c r="C3" i="24"/>
  <c r="D3" i="24"/>
  <c r="B4" i="24"/>
  <c r="C4" i="24"/>
  <c r="D4" i="24"/>
  <c r="B5" i="24"/>
  <c r="C5" i="24"/>
  <c r="D5" i="24"/>
  <c r="B6" i="24"/>
  <c r="C6" i="24"/>
  <c r="D6" i="24"/>
  <c r="B7" i="24"/>
  <c r="C7" i="24"/>
  <c r="D7" i="24"/>
  <c r="B8" i="24"/>
  <c r="C8" i="24"/>
  <c r="D8" i="24"/>
  <c r="B3" i="25"/>
  <c r="C3" i="25"/>
  <c r="D3" i="25"/>
  <c r="B4" i="25"/>
  <c r="C4" i="25"/>
  <c r="D4" i="25"/>
  <c r="B5" i="25"/>
  <c r="C5" i="25"/>
  <c r="D5" i="25"/>
  <c r="B6" i="25"/>
  <c r="C6" i="25"/>
  <c r="D6" i="25"/>
  <c r="B7" i="25"/>
  <c r="C7" i="25"/>
  <c r="D7" i="25"/>
  <c r="B8" i="25"/>
  <c r="C8" i="25"/>
  <c r="D8" i="25"/>
  <c r="B3" i="26"/>
  <c r="C3" i="26"/>
  <c r="D3" i="26"/>
  <c r="B4" i="26"/>
  <c r="C4" i="26"/>
  <c r="D4" i="26"/>
  <c r="B5" i="26"/>
  <c r="C5" i="26"/>
  <c r="D5" i="26"/>
  <c r="B6" i="26"/>
  <c r="C6" i="26"/>
  <c r="D6" i="26"/>
  <c r="B7" i="26"/>
  <c r="C7" i="26"/>
  <c r="D7" i="26"/>
  <c r="B8" i="26"/>
  <c r="C8" i="26"/>
  <c r="D8" i="26"/>
  <c r="B3" i="27"/>
  <c r="C3" i="27"/>
  <c r="D3" i="27"/>
  <c r="B4" i="27"/>
  <c r="C4" i="27"/>
  <c r="D4" i="27"/>
  <c r="B5" i="27"/>
  <c r="C5" i="27"/>
  <c r="D5" i="27"/>
  <c r="B6" i="27"/>
  <c r="C6" i="27"/>
  <c r="D6" i="27"/>
  <c r="B7" i="27"/>
  <c r="C7" i="27"/>
  <c r="D7" i="27"/>
  <c r="B8" i="27"/>
  <c r="C8" i="27"/>
  <c r="D8" i="27"/>
  <c r="B3" i="28"/>
  <c r="C3" i="28"/>
  <c r="D3" i="28"/>
  <c r="B4" i="28"/>
  <c r="C4" i="28"/>
  <c r="D4" i="28"/>
  <c r="B5" i="28"/>
  <c r="C5" i="28"/>
  <c r="D5" i="28"/>
  <c r="B6" i="28"/>
  <c r="C6" i="28"/>
  <c r="D6" i="28"/>
  <c r="B7" i="28"/>
  <c r="C7" i="28"/>
  <c r="D7" i="28"/>
  <c r="B8" i="28"/>
  <c r="C8" i="28"/>
  <c r="D8" i="28"/>
  <c r="B3" i="29"/>
  <c r="C3" i="29"/>
  <c r="D3" i="29"/>
  <c r="B4" i="29"/>
  <c r="C4" i="29"/>
  <c r="D4" i="29"/>
  <c r="B5" i="29"/>
  <c r="C5" i="29"/>
  <c r="D5" i="29"/>
  <c r="B6" i="29"/>
  <c r="C6" i="29"/>
  <c r="D6" i="29"/>
  <c r="B7" i="29"/>
  <c r="C7" i="29"/>
  <c r="D7" i="29"/>
  <c r="B8" i="29"/>
  <c r="C8" i="29"/>
  <c r="D8" i="29"/>
  <c r="B3" i="30"/>
  <c r="C3" i="30"/>
  <c r="D3" i="30"/>
  <c r="B4" i="30"/>
  <c r="C4" i="30"/>
  <c r="D4" i="30"/>
  <c r="B5" i="30"/>
  <c r="C5" i="30"/>
  <c r="D5" i="30"/>
  <c r="B6" i="30"/>
  <c r="C6" i="30"/>
  <c r="D6" i="30"/>
  <c r="B7" i="30"/>
  <c r="C7" i="30"/>
  <c r="D7" i="30"/>
  <c r="B8" i="30"/>
  <c r="C8" i="30"/>
  <c r="D8" i="30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3" i="32"/>
  <c r="C3" i="32"/>
  <c r="D3" i="32"/>
  <c r="B4" i="32"/>
  <c r="C4" i="32"/>
  <c r="D4" i="32"/>
  <c r="B5" i="32"/>
  <c r="C5" i="32"/>
  <c r="D5" i="32"/>
  <c r="B6" i="32"/>
  <c r="C6" i="32"/>
  <c r="D6" i="32"/>
  <c r="B7" i="32"/>
  <c r="C7" i="32"/>
  <c r="D7" i="32"/>
  <c r="B8" i="32"/>
  <c r="C8" i="32"/>
  <c r="D8" i="32"/>
  <c r="B3" i="33"/>
  <c r="C3" i="33"/>
  <c r="D3" i="33"/>
  <c r="B4" i="33"/>
  <c r="C4" i="33"/>
  <c r="D4" i="33"/>
  <c r="B5" i="33"/>
  <c r="C5" i="33"/>
  <c r="D5" i="33"/>
  <c r="B6" i="33"/>
  <c r="C6" i="33"/>
  <c r="D6" i="33"/>
  <c r="B7" i="33"/>
  <c r="C7" i="33"/>
  <c r="D7" i="33"/>
  <c r="B8" i="33"/>
  <c r="C8" i="33"/>
  <c r="D8" i="33"/>
  <c r="B3" i="34"/>
  <c r="C3" i="34"/>
  <c r="D3" i="34"/>
  <c r="B4" i="34"/>
  <c r="C4" i="34"/>
  <c r="D4" i="34"/>
  <c r="B5" i="34"/>
  <c r="C5" i="34"/>
  <c r="D5" i="34"/>
  <c r="B6" i="34"/>
  <c r="C6" i="34"/>
  <c r="D6" i="34"/>
  <c r="B7" i="34"/>
  <c r="C7" i="34"/>
  <c r="D7" i="34"/>
  <c r="B8" i="34"/>
  <c r="C8" i="34"/>
  <c r="D8" i="34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E2" i="1"/>
  <c r="D2" i="1"/>
  <c r="C2" i="1"/>
  <c r="E35" i="1"/>
  <c r="D35" i="1"/>
  <c r="C35" i="1"/>
  <c r="E68" i="1"/>
  <c r="D68" i="1"/>
  <c r="C68" i="1"/>
  <c r="E101" i="1"/>
  <c r="C101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9" i="1"/>
  <c r="E69" i="1"/>
  <c r="E70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D101" i="1"/>
  <c r="E232" i="1" l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D167" i="1"/>
  <c r="C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D134" i="1"/>
  <c r="C134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200" i="1" l="1"/>
  <c r="E134" i="1"/>
  <c r="E167" i="1"/>
  <c r="C2" i="2"/>
  <c r="D2" i="2"/>
  <c r="C2" i="3"/>
  <c r="D2" i="3"/>
  <c r="C2" i="4"/>
  <c r="D2" i="4"/>
  <c r="C2" i="5"/>
  <c r="D2" i="5"/>
  <c r="C2" i="6"/>
  <c r="D2" i="6"/>
  <c r="C2" i="7"/>
  <c r="D2" i="7"/>
  <c r="C2" i="8"/>
  <c r="D2" i="8"/>
  <c r="C2" i="9"/>
  <c r="D2" i="9"/>
  <c r="C2" i="10"/>
  <c r="D2" i="10"/>
  <c r="C2" i="11"/>
  <c r="D2" i="11"/>
  <c r="C2" i="12"/>
  <c r="D2" i="12"/>
  <c r="C2" i="13"/>
  <c r="D2" i="13"/>
  <c r="C2" i="14"/>
  <c r="D2" i="14"/>
  <c r="C2" i="15"/>
  <c r="D2" i="15"/>
  <c r="C2" i="16"/>
  <c r="D2" i="16"/>
  <c r="C2" i="17"/>
  <c r="D2" i="17"/>
  <c r="C2" i="18"/>
  <c r="D2" i="18"/>
  <c r="C2" i="19"/>
  <c r="D2" i="19"/>
  <c r="C2" i="20"/>
  <c r="D2" i="20"/>
  <c r="C2" i="21"/>
  <c r="D2" i="21"/>
  <c r="C2" i="22"/>
  <c r="D2" i="22"/>
  <c r="C2" i="23"/>
  <c r="D2" i="23"/>
  <c r="C2" i="24"/>
  <c r="D2" i="24"/>
  <c r="C2" i="25"/>
  <c r="D2" i="25"/>
  <c r="C2" i="26"/>
  <c r="D2" i="26"/>
  <c r="C2" i="27"/>
  <c r="D2" i="27"/>
  <c r="C2" i="28"/>
  <c r="D2" i="28"/>
  <c r="C2" i="29"/>
  <c r="D2" i="29"/>
  <c r="C2" i="30"/>
  <c r="D2" i="30"/>
  <c r="C2" i="31"/>
  <c r="D2" i="31"/>
  <c r="C2" i="32"/>
  <c r="D2" i="32"/>
  <c r="C2" i="33"/>
  <c r="D2" i="33"/>
  <c r="C2" i="34"/>
  <c r="D2" i="34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2"/>
  <c r="B2" i="3" l="1"/>
</calcChain>
</file>

<file path=xl/sharedStrings.xml><?xml version="1.0" encoding="utf-8"?>
<sst xmlns="http://schemas.openxmlformats.org/spreadsheetml/2006/main" count="368" uniqueCount="41">
  <si>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</si>
  <si>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</si>
  <si>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</si>
  <si>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</si>
  <si>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</si>
  <si>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</si>
  <si>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</si>
  <si>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</si>
  <si>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</si>
  <si>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</si>
  <si>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</si>
  <si>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</si>
  <si>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</si>
  <si>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</si>
  <si>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</si>
  <si>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</si>
  <si>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</si>
  <si>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</si>
  <si>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</si>
  <si>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</si>
  <si>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</si>
  <si>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</si>
  <si>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</si>
  <si>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</si>
  <si>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</si>
  <si>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</si>
  <si>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</si>
  <si>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</si>
  <si>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</si>
  <si>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</si>
  <si>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</si>
  <si>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</si>
  <si>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</si>
  <si>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</si>
  <si>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CDMX</t>
  </si>
  <si>
    <t xml:space="preserve">Atención por adicción a Alcohol en Mujeres </t>
  </si>
  <si>
    <t>Atención por adicción a Alcohol en Hombres</t>
  </si>
  <si>
    <t>Atenciones por adicción a Alcohol</t>
  </si>
  <si>
    <t>Adicción a Alcohol según droga de impacto en mujeres</t>
  </si>
  <si>
    <t>Adicción a Alcohol según droga de impacto en hombres</t>
  </si>
  <si>
    <t>Adicción a Alcohol según droga de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</si>
</sst>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          _x000d__x000a_386grabber=VGA.3GR_x000d__x000a_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"/>
  <sheetViews>
    <sheetView tabSelected="1" zoomScale="125" workbookViewId="0">
      <pane ySplit="1" topLeftCell="A2" activePane="bottomLeft" state="frozen"/>
      <selection pane="bottomLeft" activeCell="A2" sqref="A2"/>
    </sheetView>
  </sheetViews>
  <sheetFormatPr baseColWidth="10" defaultColWidth="11.5" defaultRowHeight="14" x14ac:dyDescent="0.15"/>
  <cols>
    <col min="1" max="1" width="12.1640625" style="2" customWidth="1"/>
    <col min="2" max="2" width="24.5" style="2" customWidth="1"/>
    <col min="3" max="5" width="23.1640625" style="3" customWidth="1"/>
    <col min="6" max="16384" width="11.5" style="3"/>
  </cols>
  <sheetData>
    <row r="1" spans="1:5" ht="45" x14ac:dyDescent="0.15">
      <c r="A1" s="1" t="s">
        <v>0</v>
      </c>
      <c r="B1" s="1" t="s">
        <v>1</v>
      </c>
      <c r="C1" s="1" t="s">
        <v>38</v>
      </c>
      <c r="D1" s="1" t="s">
        <v>39</v>
      </c>
      <c r="E1" s="1" t="s">
        <v>40</v>
      </c>
    </row>
    <row r="2" spans="1:5" x14ac:dyDescent="0.15">
      <c r="A2" s="6">
        <v>2022</v>
      </c>
      <c r="B2" s="9" t="s">
        <v>2</v>
      </c>
      <c r="C2" s="7">
        <f>SUM(C3:C34)</f>
        <v>12869</v>
      </c>
      <c r="D2" s="7">
        <f>SUM(D3:D34)</f>
        <v>25773</v>
      </c>
      <c r="E2" s="7">
        <f>SUM(C2:D2)</f>
        <v>38642</v>
      </c>
    </row>
    <row r="3" spans="1:5" x14ac:dyDescent="0.15">
      <c r="A3" s="5">
        <v>2022</v>
      </c>
      <c r="B3" s="4" t="s">
        <v>3</v>
      </c>
      <c r="C3" s="8">
        <v>923</v>
      </c>
      <c r="D3" s="8">
        <v>3394</v>
      </c>
      <c r="E3" s="8">
        <f t="shared" ref="E3:E34" si="0">SUM(C3:D3)</f>
        <v>4317</v>
      </c>
    </row>
    <row r="4" spans="1:5" x14ac:dyDescent="0.15">
      <c r="A4" s="5">
        <v>2022</v>
      </c>
      <c r="B4" s="4" t="s">
        <v>4</v>
      </c>
      <c r="C4" s="8">
        <v>0</v>
      </c>
      <c r="D4" s="8">
        <v>0</v>
      </c>
      <c r="E4" s="8">
        <f t="shared" si="0"/>
        <v>0</v>
      </c>
    </row>
    <row r="5" spans="1:5" x14ac:dyDescent="0.15">
      <c r="A5" s="5">
        <v>2022</v>
      </c>
      <c r="B5" s="4" t="s">
        <v>5</v>
      </c>
      <c r="C5" s="8">
        <v>74</v>
      </c>
      <c r="D5" s="8">
        <v>171</v>
      </c>
      <c r="E5" s="8">
        <f t="shared" si="0"/>
        <v>245</v>
      </c>
    </row>
    <row r="6" spans="1:5" x14ac:dyDescent="0.15">
      <c r="A6" s="5">
        <v>2022</v>
      </c>
      <c r="B6" s="4" t="s">
        <v>6</v>
      </c>
      <c r="C6" s="8">
        <v>83</v>
      </c>
      <c r="D6" s="8">
        <v>227</v>
      </c>
      <c r="E6" s="8">
        <f t="shared" si="0"/>
        <v>310</v>
      </c>
    </row>
    <row r="7" spans="1:5" x14ac:dyDescent="0.15">
      <c r="A7" s="5">
        <v>2022</v>
      </c>
      <c r="B7" s="8" t="s">
        <v>30</v>
      </c>
      <c r="C7" s="8">
        <v>58</v>
      </c>
      <c r="D7" s="8">
        <v>203</v>
      </c>
      <c r="E7" s="8">
        <f t="shared" si="0"/>
        <v>261</v>
      </c>
    </row>
    <row r="8" spans="1:5" x14ac:dyDescent="0.15">
      <c r="A8" s="5">
        <v>2022</v>
      </c>
      <c r="B8" s="4" t="s">
        <v>7</v>
      </c>
      <c r="C8" s="8">
        <v>94</v>
      </c>
      <c r="D8" s="8">
        <v>251</v>
      </c>
      <c r="E8" s="8">
        <f t="shared" si="0"/>
        <v>345</v>
      </c>
    </row>
    <row r="9" spans="1:5" x14ac:dyDescent="0.15">
      <c r="A9" s="5">
        <v>2022</v>
      </c>
      <c r="B9" s="4" t="s">
        <v>8</v>
      </c>
      <c r="C9" s="8">
        <v>148</v>
      </c>
      <c r="D9" s="8">
        <v>390</v>
      </c>
      <c r="E9" s="8">
        <f t="shared" si="0"/>
        <v>538</v>
      </c>
    </row>
    <row r="10" spans="1:5" x14ac:dyDescent="0.15">
      <c r="A10" s="5">
        <v>2022</v>
      </c>
      <c r="B10" s="4" t="s">
        <v>9</v>
      </c>
      <c r="C10" s="8">
        <v>606</v>
      </c>
      <c r="D10" s="8">
        <v>1508</v>
      </c>
      <c r="E10" s="8">
        <f t="shared" si="0"/>
        <v>2114</v>
      </c>
    </row>
    <row r="11" spans="1:5" x14ac:dyDescent="0.15">
      <c r="A11" s="5">
        <v>2022</v>
      </c>
      <c r="B11" s="4" t="s">
        <v>34</v>
      </c>
      <c r="C11" s="8">
        <v>1687</v>
      </c>
      <c r="D11" s="8">
        <v>3180</v>
      </c>
      <c r="E11" s="8">
        <f t="shared" si="0"/>
        <v>4867</v>
      </c>
    </row>
    <row r="12" spans="1:5" x14ac:dyDescent="0.15">
      <c r="A12" s="5">
        <v>2022</v>
      </c>
      <c r="B12" s="4" t="s">
        <v>10</v>
      </c>
      <c r="C12" s="8">
        <v>801</v>
      </c>
      <c r="D12" s="8">
        <v>638</v>
      </c>
      <c r="E12" s="8">
        <f t="shared" si="0"/>
        <v>1439</v>
      </c>
    </row>
    <row r="13" spans="1:5" x14ac:dyDescent="0.15">
      <c r="A13" s="5">
        <v>2022</v>
      </c>
      <c r="B13" s="4" t="s">
        <v>11</v>
      </c>
      <c r="C13" s="8">
        <v>1044</v>
      </c>
      <c r="D13" s="8">
        <v>2243</v>
      </c>
      <c r="E13" s="8">
        <f t="shared" si="0"/>
        <v>3287</v>
      </c>
    </row>
    <row r="14" spans="1:5" x14ac:dyDescent="0.15">
      <c r="A14" s="5">
        <v>2022</v>
      </c>
      <c r="B14" s="4" t="s">
        <v>12</v>
      </c>
      <c r="C14" s="8">
        <v>627</v>
      </c>
      <c r="D14" s="8">
        <v>874</v>
      </c>
      <c r="E14" s="8">
        <f t="shared" si="0"/>
        <v>1501</v>
      </c>
    </row>
    <row r="15" spans="1:5" x14ac:dyDescent="0.15">
      <c r="A15" s="5">
        <v>2022</v>
      </c>
      <c r="B15" s="4" t="s">
        <v>13</v>
      </c>
      <c r="C15" s="8">
        <v>611</v>
      </c>
      <c r="D15" s="8">
        <v>1128</v>
      </c>
      <c r="E15" s="8">
        <f t="shared" si="0"/>
        <v>1739</v>
      </c>
    </row>
    <row r="16" spans="1:5" x14ac:dyDescent="0.15">
      <c r="A16" s="5">
        <v>2022</v>
      </c>
      <c r="B16" s="4" t="s">
        <v>14</v>
      </c>
      <c r="C16" s="8">
        <v>0</v>
      </c>
      <c r="D16" s="8">
        <v>0</v>
      </c>
      <c r="E16" s="8">
        <f t="shared" si="0"/>
        <v>0</v>
      </c>
    </row>
    <row r="17" spans="1:5" x14ac:dyDescent="0.15">
      <c r="A17" s="5">
        <v>2022</v>
      </c>
      <c r="B17" s="4" t="s">
        <v>15</v>
      </c>
      <c r="C17" s="8">
        <v>1863</v>
      </c>
      <c r="D17" s="8">
        <v>3427</v>
      </c>
      <c r="E17" s="8">
        <f t="shared" si="0"/>
        <v>5290</v>
      </c>
    </row>
    <row r="18" spans="1:5" x14ac:dyDescent="0.15">
      <c r="A18" s="5">
        <v>2022</v>
      </c>
      <c r="B18" s="4" t="s">
        <v>31</v>
      </c>
      <c r="C18" s="8">
        <v>140</v>
      </c>
      <c r="D18" s="8">
        <v>367</v>
      </c>
      <c r="E18" s="8">
        <f t="shared" si="0"/>
        <v>507</v>
      </c>
    </row>
    <row r="19" spans="1:5" x14ac:dyDescent="0.15">
      <c r="A19" s="5">
        <v>2022</v>
      </c>
      <c r="B19" s="4" t="s">
        <v>16</v>
      </c>
      <c r="C19" s="8">
        <v>517</v>
      </c>
      <c r="D19" s="8">
        <v>855</v>
      </c>
      <c r="E19" s="8">
        <f t="shared" si="0"/>
        <v>1372</v>
      </c>
    </row>
    <row r="20" spans="1:5" x14ac:dyDescent="0.15">
      <c r="A20" s="5">
        <v>2022</v>
      </c>
      <c r="B20" s="4" t="s">
        <v>17</v>
      </c>
      <c r="C20" s="8">
        <v>101</v>
      </c>
      <c r="D20" s="8">
        <v>138</v>
      </c>
      <c r="E20" s="8">
        <f t="shared" si="0"/>
        <v>239</v>
      </c>
    </row>
    <row r="21" spans="1:5" x14ac:dyDescent="0.15">
      <c r="A21" s="5">
        <v>2022</v>
      </c>
      <c r="B21" s="4" t="s">
        <v>18</v>
      </c>
      <c r="C21" s="8">
        <v>153</v>
      </c>
      <c r="D21" s="8">
        <v>520</v>
      </c>
      <c r="E21" s="8">
        <f t="shared" si="0"/>
        <v>673</v>
      </c>
    </row>
    <row r="22" spans="1:5" x14ac:dyDescent="0.15">
      <c r="A22" s="5">
        <v>2022</v>
      </c>
      <c r="B22" s="4" t="s">
        <v>19</v>
      </c>
      <c r="C22" s="8">
        <v>112</v>
      </c>
      <c r="D22" s="8">
        <v>400</v>
      </c>
      <c r="E22" s="8">
        <f t="shared" si="0"/>
        <v>512</v>
      </c>
    </row>
    <row r="23" spans="1:5" x14ac:dyDescent="0.15">
      <c r="A23" s="5">
        <v>2022</v>
      </c>
      <c r="B23" s="4" t="s">
        <v>20</v>
      </c>
      <c r="C23" s="8">
        <v>229</v>
      </c>
      <c r="D23" s="8">
        <v>618</v>
      </c>
      <c r="E23" s="8">
        <f t="shared" si="0"/>
        <v>847</v>
      </c>
    </row>
    <row r="24" spans="1:5" x14ac:dyDescent="0.15">
      <c r="A24" s="5">
        <v>2022</v>
      </c>
      <c r="B24" s="4" t="s">
        <v>32</v>
      </c>
      <c r="C24" s="8">
        <v>158</v>
      </c>
      <c r="D24" s="8">
        <v>420</v>
      </c>
      <c r="E24" s="8">
        <f t="shared" si="0"/>
        <v>578</v>
      </c>
    </row>
    <row r="25" spans="1:5" x14ac:dyDescent="0.15">
      <c r="A25" s="5">
        <v>2022</v>
      </c>
      <c r="B25" s="4" t="s">
        <v>21</v>
      </c>
      <c r="C25" s="8">
        <v>144</v>
      </c>
      <c r="D25" s="8">
        <v>383</v>
      </c>
      <c r="E25" s="8">
        <f t="shared" si="0"/>
        <v>527</v>
      </c>
    </row>
    <row r="26" spans="1:5" x14ac:dyDescent="0.15">
      <c r="A26" s="5">
        <v>2022</v>
      </c>
      <c r="B26" s="4" t="s">
        <v>22</v>
      </c>
      <c r="C26" s="8">
        <v>918</v>
      </c>
      <c r="D26" s="8">
        <v>752</v>
      </c>
      <c r="E26" s="8">
        <f t="shared" si="0"/>
        <v>1670</v>
      </c>
    </row>
    <row r="27" spans="1:5" x14ac:dyDescent="0.15">
      <c r="A27" s="5">
        <v>2022</v>
      </c>
      <c r="B27" s="4" t="s">
        <v>23</v>
      </c>
      <c r="C27" s="8">
        <v>117</v>
      </c>
      <c r="D27" s="8">
        <v>124</v>
      </c>
      <c r="E27" s="8">
        <f t="shared" si="0"/>
        <v>241</v>
      </c>
    </row>
    <row r="28" spans="1:5" x14ac:dyDescent="0.15">
      <c r="A28" s="5">
        <v>2022</v>
      </c>
      <c r="B28" s="4" t="s">
        <v>24</v>
      </c>
      <c r="C28" s="8">
        <v>47</v>
      </c>
      <c r="D28" s="8">
        <v>122</v>
      </c>
      <c r="E28" s="8">
        <f t="shared" si="0"/>
        <v>169</v>
      </c>
    </row>
    <row r="29" spans="1:5" x14ac:dyDescent="0.15">
      <c r="A29" s="5">
        <v>2022</v>
      </c>
      <c r="B29" s="4" t="s">
        <v>25</v>
      </c>
      <c r="C29" s="8">
        <v>604</v>
      </c>
      <c r="D29" s="8">
        <v>929</v>
      </c>
      <c r="E29" s="8">
        <f t="shared" si="0"/>
        <v>1533</v>
      </c>
    </row>
    <row r="30" spans="1:5" x14ac:dyDescent="0.15">
      <c r="A30" s="5">
        <v>2022</v>
      </c>
      <c r="B30" s="4" t="s">
        <v>26</v>
      </c>
      <c r="C30" s="8">
        <v>107</v>
      </c>
      <c r="D30" s="8">
        <v>267</v>
      </c>
      <c r="E30" s="8">
        <f t="shared" si="0"/>
        <v>374</v>
      </c>
    </row>
    <row r="31" spans="1:5" x14ac:dyDescent="0.15">
      <c r="A31" s="5">
        <v>2022</v>
      </c>
      <c r="B31" s="4" t="s">
        <v>27</v>
      </c>
      <c r="C31" s="8">
        <v>118</v>
      </c>
      <c r="D31" s="8">
        <v>232</v>
      </c>
      <c r="E31" s="8">
        <f t="shared" si="0"/>
        <v>350</v>
      </c>
    </row>
    <row r="32" spans="1:5" x14ac:dyDescent="0.15">
      <c r="A32" s="5">
        <v>2022</v>
      </c>
      <c r="B32" s="4" t="s">
        <v>33</v>
      </c>
      <c r="C32" s="8">
        <v>508</v>
      </c>
      <c r="D32" s="8">
        <v>833</v>
      </c>
      <c r="E32" s="8">
        <f t="shared" si="0"/>
        <v>1341</v>
      </c>
    </row>
    <row r="33" spans="1:5" x14ac:dyDescent="0.15">
      <c r="A33" s="5">
        <v>2022</v>
      </c>
      <c r="B33" s="4" t="s">
        <v>28</v>
      </c>
      <c r="C33" s="8">
        <v>35</v>
      </c>
      <c r="D33" s="8">
        <v>92</v>
      </c>
      <c r="E33" s="8">
        <f t="shared" si="0"/>
        <v>127</v>
      </c>
    </row>
    <row r="34" spans="1:5" x14ac:dyDescent="0.15">
      <c r="A34" s="5">
        <v>2022</v>
      </c>
      <c r="B34" s="4" t="s">
        <v>29</v>
      </c>
      <c r="C34" s="8">
        <v>242</v>
      </c>
      <c r="D34" s="8">
        <v>1087</v>
      </c>
      <c r="E34" s="8">
        <f t="shared" si="0"/>
        <v>1329</v>
      </c>
    </row>
    <row r="35" spans="1:5" x14ac:dyDescent="0.15">
      <c r="A35" s="6">
        <v>2021</v>
      </c>
      <c r="B35" s="9" t="s">
        <v>2</v>
      </c>
      <c r="C35" s="7">
        <f>SUM(C36:C67)</f>
        <v>10784</v>
      </c>
      <c r="D35" s="7">
        <f>SUM(D36:D67)</f>
        <v>22726</v>
      </c>
      <c r="E35" s="7">
        <f>SUM(C35:D35)</f>
        <v>33510</v>
      </c>
    </row>
    <row r="36" spans="1:5" x14ac:dyDescent="0.15">
      <c r="A36" s="5">
        <v>2021</v>
      </c>
      <c r="B36" s="4" t="s">
        <v>3</v>
      </c>
      <c r="C36" s="8">
        <v>1720</v>
      </c>
      <c r="D36" s="8">
        <v>3162</v>
      </c>
      <c r="E36" s="8">
        <f t="shared" ref="E36:E231" si="1">SUM(C36:D36)</f>
        <v>4882</v>
      </c>
    </row>
    <row r="37" spans="1:5" x14ac:dyDescent="0.15">
      <c r="A37" s="5">
        <v>2021</v>
      </c>
      <c r="B37" s="4" t="s">
        <v>4</v>
      </c>
      <c r="C37" s="8">
        <v>0</v>
      </c>
      <c r="D37" s="8">
        <v>0</v>
      </c>
      <c r="E37" s="8">
        <f t="shared" si="1"/>
        <v>0</v>
      </c>
    </row>
    <row r="38" spans="1:5" x14ac:dyDescent="0.15">
      <c r="A38" s="5">
        <v>2021</v>
      </c>
      <c r="B38" s="4" t="s">
        <v>5</v>
      </c>
      <c r="C38" s="8">
        <v>92</v>
      </c>
      <c r="D38" s="8">
        <v>220</v>
      </c>
      <c r="E38" s="8">
        <f t="shared" si="1"/>
        <v>312</v>
      </c>
    </row>
    <row r="39" spans="1:5" x14ac:dyDescent="0.15">
      <c r="A39" s="5">
        <v>2021</v>
      </c>
      <c r="B39" s="4" t="s">
        <v>6</v>
      </c>
      <c r="C39" s="8">
        <v>49</v>
      </c>
      <c r="D39" s="8">
        <v>184</v>
      </c>
      <c r="E39" s="8">
        <f t="shared" si="1"/>
        <v>233</v>
      </c>
    </row>
    <row r="40" spans="1:5" x14ac:dyDescent="0.15">
      <c r="A40" s="5">
        <v>2021</v>
      </c>
      <c r="B40" s="8" t="s">
        <v>30</v>
      </c>
      <c r="C40" s="8">
        <v>66</v>
      </c>
      <c r="D40" s="8">
        <v>165</v>
      </c>
      <c r="E40" s="8">
        <f t="shared" si="1"/>
        <v>231</v>
      </c>
    </row>
    <row r="41" spans="1:5" x14ac:dyDescent="0.15">
      <c r="A41" s="5">
        <v>2021</v>
      </c>
      <c r="B41" s="4" t="s">
        <v>7</v>
      </c>
      <c r="C41" s="8">
        <v>104</v>
      </c>
      <c r="D41" s="8">
        <v>168</v>
      </c>
      <c r="E41" s="8">
        <f t="shared" si="1"/>
        <v>272</v>
      </c>
    </row>
    <row r="42" spans="1:5" x14ac:dyDescent="0.15">
      <c r="A42" s="5">
        <v>2021</v>
      </c>
      <c r="B42" s="4" t="s">
        <v>8</v>
      </c>
      <c r="C42" s="8">
        <v>161</v>
      </c>
      <c r="D42" s="8">
        <v>575</v>
      </c>
      <c r="E42" s="8">
        <f t="shared" si="1"/>
        <v>736</v>
      </c>
    </row>
    <row r="43" spans="1:5" x14ac:dyDescent="0.15">
      <c r="A43" s="5">
        <v>2021</v>
      </c>
      <c r="B43" s="4" t="s">
        <v>9</v>
      </c>
      <c r="C43" s="8">
        <v>468</v>
      </c>
      <c r="D43" s="8">
        <v>1431</v>
      </c>
      <c r="E43" s="8">
        <f t="shared" si="1"/>
        <v>1899</v>
      </c>
    </row>
    <row r="44" spans="1:5" x14ac:dyDescent="0.15">
      <c r="A44" s="5">
        <v>2021</v>
      </c>
      <c r="B44" s="4" t="s">
        <v>34</v>
      </c>
      <c r="C44" s="8">
        <v>1402</v>
      </c>
      <c r="D44" s="8">
        <v>2778</v>
      </c>
      <c r="E44" s="8">
        <f t="shared" si="1"/>
        <v>4180</v>
      </c>
    </row>
    <row r="45" spans="1:5" x14ac:dyDescent="0.15">
      <c r="A45" s="5">
        <v>2021</v>
      </c>
      <c r="B45" s="4" t="s">
        <v>10</v>
      </c>
      <c r="C45" s="8">
        <v>661</v>
      </c>
      <c r="D45" s="8">
        <v>607</v>
      </c>
      <c r="E45" s="8">
        <f t="shared" si="1"/>
        <v>1268</v>
      </c>
    </row>
    <row r="46" spans="1:5" x14ac:dyDescent="0.15">
      <c r="A46" s="5">
        <v>2021</v>
      </c>
      <c r="B46" s="4" t="s">
        <v>11</v>
      </c>
      <c r="C46" s="8">
        <v>803</v>
      </c>
      <c r="D46" s="8">
        <v>1863</v>
      </c>
      <c r="E46" s="8">
        <f t="shared" si="1"/>
        <v>2666</v>
      </c>
    </row>
    <row r="47" spans="1:5" x14ac:dyDescent="0.15">
      <c r="A47" s="5">
        <v>2021</v>
      </c>
      <c r="B47" s="4" t="s">
        <v>12</v>
      </c>
      <c r="C47" s="8">
        <v>335</v>
      </c>
      <c r="D47" s="8">
        <v>752</v>
      </c>
      <c r="E47" s="8">
        <f t="shared" si="1"/>
        <v>1087</v>
      </c>
    </row>
    <row r="48" spans="1:5" x14ac:dyDescent="0.15">
      <c r="A48" s="5">
        <v>2021</v>
      </c>
      <c r="B48" s="4" t="s">
        <v>13</v>
      </c>
      <c r="C48" s="8">
        <v>320</v>
      </c>
      <c r="D48" s="8">
        <v>1079</v>
      </c>
      <c r="E48" s="8">
        <f t="shared" si="1"/>
        <v>1399</v>
      </c>
    </row>
    <row r="49" spans="1:5" x14ac:dyDescent="0.15">
      <c r="A49" s="5">
        <v>2021</v>
      </c>
      <c r="B49" s="4" t="s">
        <v>14</v>
      </c>
      <c r="C49" s="8">
        <v>0</v>
      </c>
      <c r="D49" s="8">
        <v>0</v>
      </c>
      <c r="E49" s="8">
        <f t="shared" si="1"/>
        <v>0</v>
      </c>
    </row>
    <row r="50" spans="1:5" x14ac:dyDescent="0.15">
      <c r="A50" s="5">
        <v>2021</v>
      </c>
      <c r="B50" s="4" t="s">
        <v>15</v>
      </c>
      <c r="C50" s="8">
        <v>1366</v>
      </c>
      <c r="D50" s="8">
        <v>2749</v>
      </c>
      <c r="E50" s="8">
        <f t="shared" si="1"/>
        <v>4115</v>
      </c>
    </row>
    <row r="51" spans="1:5" x14ac:dyDescent="0.15">
      <c r="A51" s="5">
        <v>2021</v>
      </c>
      <c r="B51" s="4" t="s">
        <v>31</v>
      </c>
      <c r="C51" s="8">
        <v>131</v>
      </c>
      <c r="D51" s="8">
        <v>306</v>
      </c>
      <c r="E51" s="8">
        <f t="shared" si="1"/>
        <v>437</v>
      </c>
    </row>
    <row r="52" spans="1:5" x14ac:dyDescent="0.15">
      <c r="A52" s="5">
        <v>2021</v>
      </c>
      <c r="B52" s="4" t="s">
        <v>16</v>
      </c>
      <c r="C52" s="8">
        <v>411</v>
      </c>
      <c r="D52" s="8">
        <v>670</v>
      </c>
      <c r="E52" s="8">
        <f t="shared" si="1"/>
        <v>1081</v>
      </c>
    </row>
    <row r="53" spans="1:5" x14ac:dyDescent="0.15">
      <c r="A53" s="5">
        <v>2021</v>
      </c>
      <c r="B53" s="4" t="s">
        <v>17</v>
      </c>
      <c r="C53" s="8">
        <v>87</v>
      </c>
      <c r="D53" s="8">
        <v>164</v>
      </c>
      <c r="E53" s="8">
        <f t="shared" si="1"/>
        <v>251</v>
      </c>
    </row>
    <row r="54" spans="1:5" x14ac:dyDescent="0.15">
      <c r="A54" s="5">
        <v>2021</v>
      </c>
      <c r="B54" s="4" t="s">
        <v>18</v>
      </c>
      <c r="C54" s="8">
        <v>210</v>
      </c>
      <c r="D54" s="8">
        <v>656</v>
      </c>
      <c r="E54" s="8">
        <f t="shared" si="1"/>
        <v>866</v>
      </c>
    </row>
    <row r="55" spans="1:5" x14ac:dyDescent="0.15">
      <c r="A55" s="5">
        <v>2021</v>
      </c>
      <c r="B55" s="4" t="s">
        <v>19</v>
      </c>
      <c r="C55" s="8">
        <v>46</v>
      </c>
      <c r="D55" s="8">
        <v>112</v>
      </c>
      <c r="E55" s="8">
        <f t="shared" si="1"/>
        <v>158</v>
      </c>
    </row>
    <row r="56" spans="1:5" x14ac:dyDescent="0.15">
      <c r="A56" s="5">
        <v>2021</v>
      </c>
      <c r="B56" s="4" t="s">
        <v>20</v>
      </c>
      <c r="C56" s="8">
        <v>67</v>
      </c>
      <c r="D56" s="8">
        <v>297</v>
      </c>
      <c r="E56" s="8">
        <f t="shared" si="1"/>
        <v>364</v>
      </c>
    </row>
    <row r="57" spans="1:5" x14ac:dyDescent="0.15">
      <c r="A57" s="5">
        <v>2021</v>
      </c>
      <c r="B57" s="4" t="s">
        <v>32</v>
      </c>
      <c r="C57" s="8">
        <v>79</v>
      </c>
      <c r="D57" s="8">
        <v>296</v>
      </c>
      <c r="E57" s="8">
        <f t="shared" si="1"/>
        <v>375</v>
      </c>
    </row>
    <row r="58" spans="1:5" x14ac:dyDescent="0.15">
      <c r="A58" s="5">
        <v>2021</v>
      </c>
      <c r="B58" s="4" t="s">
        <v>21</v>
      </c>
      <c r="C58" s="8">
        <v>174</v>
      </c>
      <c r="D58" s="8">
        <v>390</v>
      </c>
      <c r="E58" s="8">
        <f t="shared" si="1"/>
        <v>564</v>
      </c>
    </row>
    <row r="59" spans="1:5" x14ac:dyDescent="0.15">
      <c r="A59" s="5">
        <v>2021</v>
      </c>
      <c r="B59" s="4" t="s">
        <v>22</v>
      </c>
      <c r="C59" s="8">
        <v>459</v>
      </c>
      <c r="D59" s="8">
        <v>465</v>
      </c>
      <c r="E59" s="8">
        <f>SUM(C59:D59)</f>
        <v>924</v>
      </c>
    </row>
    <row r="60" spans="1:5" x14ac:dyDescent="0.15">
      <c r="A60" s="5">
        <v>2021</v>
      </c>
      <c r="B60" s="4" t="s">
        <v>23</v>
      </c>
      <c r="C60" s="8">
        <v>159</v>
      </c>
      <c r="D60" s="8">
        <v>135</v>
      </c>
      <c r="E60" s="8">
        <f t="shared" si="1"/>
        <v>294</v>
      </c>
    </row>
    <row r="61" spans="1:5" x14ac:dyDescent="0.15">
      <c r="A61" s="5">
        <v>2021</v>
      </c>
      <c r="B61" s="4" t="s">
        <v>24</v>
      </c>
      <c r="C61" s="8">
        <v>27</v>
      </c>
      <c r="D61" s="8">
        <v>107</v>
      </c>
      <c r="E61" s="8">
        <f t="shared" si="1"/>
        <v>134</v>
      </c>
    </row>
    <row r="62" spans="1:5" x14ac:dyDescent="0.15">
      <c r="A62" s="5">
        <v>2021</v>
      </c>
      <c r="B62" s="4" t="s">
        <v>25</v>
      </c>
      <c r="C62" s="8">
        <v>525</v>
      </c>
      <c r="D62" s="8">
        <v>1038</v>
      </c>
      <c r="E62" s="8">
        <f t="shared" si="1"/>
        <v>1563</v>
      </c>
    </row>
    <row r="63" spans="1:5" x14ac:dyDescent="0.15">
      <c r="A63" s="5">
        <v>2021</v>
      </c>
      <c r="B63" s="4" t="s">
        <v>26</v>
      </c>
      <c r="C63" s="8">
        <v>102</v>
      </c>
      <c r="D63" s="8">
        <v>279</v>
      </c>
      <c r="E63" s="8">
        <f t="shared" si="1"/>
        <v>381</v>
      </c>
    </row>
    <row r="64" spans="1:5" x14ac:dyDescent="0.15">
      <c r="A64" s="5">
        <v>2021</v>
      </c>
      <c r="B64" s="4" t="s">
        <v>27</v>
      </c>
      <c r="C64" s="8">
        <v>99</v>
      </c>
      <c r="D64" s="8">
        <v>247</v>
      </c>
      <c r="E64" s="8">
        <f t="shared" si="1"/>
        <v>346</v>
      </c>
    </row>
    <row r="65" spans="1:5" x14ac:dyDescent="0.15">
      <c r="A65" s="5">
        <v>2021</v>
      </c>
      <c r="B65" s="4" t="s">
        <v>33</v>
      </c>
      <c r="C65" s="8">
        <v>385</v>
      </c>
      <c r="D65" s="8">
        <v>881</v>
      </c>
      <c r="E65" s="8">
        <f t="shared" si="1"/>
        <v>1266</v>
      </c>
    </row>
    <row r="66" spans="1:5" x14ac:dyDescent="0.15">
      <c r="A66" s="5">
        <v>2021</v>
      </c>
      <c r="B66" s="4" t="s">
        <v>28</v>
      </c>
      <c r="C66" s="8">
        <v>35</v>
      </c>
      <c r="D66" s="8">
        <v>101</v>
      </c>
      <c r="E66" s="8">
        <f t="shared" si="1"/>
        <v>136</v>
      </c>
    </row>
    <row r="67" spans="1:5" ht="15" customHeight="1" x14ac:dyDescent="0.15">
      <c r="A67" s="5">
        <v>2021</v>
      </c>
      <c r="B67" s="4" t="s">
        <v>29</v>
      </c>
      <c r="C67" s="8">
        <v>241</v>
      </c>
      <c r="D67" s="8">
        <v>849</v>
      </c>
      <c r="E67" s="8">
        <f t="shared" si="1"/>
        <v>1090</v>
      </c>
    </row>
    <row r="68" spans="1:5" x14ac:dyDescent="0.15">
      <c r="A68" s="6">
        <v>2020</v>
      </c>
      <c r="B68" s="9" t="s">
        <v>2</v>
      </c>
      <c r="C68" s="7">
        <f>SUM(C69:C100)</f>
        <v>7299</v>
      </c>
      <c r="D68" s="7">
        <f>SUM(D69:D100)</f>
        <v>14616</v>
      </c>
      <c r="E68" s="7">
        <f>SUM(C68:D68)</f>
        <v>21915</v>
      </c>
    </row>
    <row r="69" spans="1:5" x14ac:dyDescent="0.15">
      <c r="A69" s="5">
        <v>2020</v>
      </c>
      <c r="B69" s="4" t="s">
        <v>3</v>
      </c>
      <c r="C69" s="8">
        <v>628</v>
      </c>
      <c r="D69" s="8">
        <v>752</v>
      </c>
      <c r="E69" s="8">
        <f t="shared" ref="E69:E100" si="2">SUM(C69:D69)</f>
        <v>1380</v>
      </c>
    </row>
    <row r="70" spans="1:5" x14ac:dyDescent="0.15">
      <c r="A70" s="5">
        <v>2020</v>
      </c>
      <c r="B70" s="4" t="s">
        <v>4</v>
      </c>
      <c r="C70" s="8">
        <v>0</v>
      </c>
      <c r="D70" s="8">
        <v>0</v>
      </c>
      <c r="E70" s="8">
        <f t="shared" si="2"/>
        <v>0</v>
      </c>
    </row>
    <row r="71" spans="1:5" x14ac:dyDescent="0.15">
      <c r="A71" s="5">
        <v>2020</v>
      </c>
      <c r="B71" s="4" t="s">
        <v>5</v>
      </c>
      <c r="C71" s="8">
        <v>82</v>
      </c>
      <c r="D71" s="8">
        <v>127</v>
      </c>
      <c r="E71" s="8">
        <f t="shared" si="2"/>
        <v>209</v>
      </c>
    </row>
    <row r="72" spans="1:5" x14ac:dyDescent="0.15">
      <c r="A72" s="5">
        <v>2020</v>
      </c>
      <c r="B72" s="4" t="s">
        <v>6</v>
      </c>
      <c r="C72" s="8">
        <v>41</v>
      </c>
      <c r="D72" s="8">
        <v>96</v>
      </c>
      <c r="E72" s="8">
        <f t="shared" si="2"/>
        <v>137</v>
      </c>
    </row>
    <row r="73" spans="1:5" x14ac:dyDescent="0.15">
      <c r="A73" s="5">
        <v>2020</v>
      </c>
      <c r="B73" s="8" t="s">
        <v>30</v>
      </c>
      <c r="C73" s="8">
        <v>37</v>
      </c>
      <c r="D73" s="8">
        <v>90</v>
      </c>
      <c r="E73" s="8">
        <f t="shared" si="2"/>
        <v>127</v>
      </c>
    </row>
    <row r="74" spans="1:5" x14ac:dyDescent="0.15">
      <c r="A74" s="5">
        <v>2020</v>
      </c>
      <c r="B74" s="4" t="s">
        <v>7</v>
      </c>
      <c r="C74" s="8">
        <v>64</v>
      </c>
      <c r="D74" s="8">
        <v>148</v>
      </c>
      <c r="E74" s="8">
        <f t="shared" si="2"/>
        <v>212</v>
      </c>
    </row>
    <row r="75" spans="1:5" x14ac:dyDescent="0.15">
      <c r="A75" s="5">
        <v>2020</v>
      </c>
      <c r="B75" s="4" t="s">
        <v>8</v>
      </c>
      <c r="C75" s="8">
        <v>402</v>
      </c>
      <c r="D75" s="8">
        <v>793</v>
      </c>
      <c r="E75" s="8">
        <f t="shared" si="2"/>
        <v>1195</v>
      </c>
    </row>
    <row r="76" spans="1:5" x14ac:dyDescent="0.15">
      <c r="A76" s="5">
        <v>2020</v>
      </c>
      <c r="B76" s="4" t="s">
        <v>9</v>
      </c>
      <c r="C76" s="8">
        <v>0</v>
      </c>
      <c r="D76" s="8">
        <v>0</v>
      </c>
      <c r="E76" s="8">
        <f t="shared" si="2"/>
        <v>0</v>
      </c>
    </row>
    <row r="77" spans="1:5" x14ac:dyDescent="0.15">
      <c r="A77" s="5">
        <v>2020</v>
      </c>
      <c r="B77" s="4" t="s">
        <v>34</v>
      </c>
      <c r="C77" s="8">
        <v>855</v>
      </c>
      <c r="D77" s="8">
        <v>1478</v>
      </c>
      <c r="E77" s="8">
        <f t="shared" si="2"/>
        <v>2333</v>
      </c>
    </row>
    <row r="78" spans="1:5" x14ac:dyDescent="0.15">
      <c r="A78" s="5">
        <v>2020</v>
      </c>
      <c r="B78" s="4" t="s">
        <v>10</v>
      </c>
      <c r="C78" s="8">
        <v>371</v>
      </c>
      <c r="D78" s="8">
        <v>569</v>
      </c>
      <c r="E78" s="8">
        <f t="shared" si="2"/>
        <v>940</v>
      </c>
    </row>
    <row r="79" spans="1:5" x14ac:dyDescent="0.15">
      <c r="A79" s="5">
        <v>2020</v>
      </c>
      <c r="B79" s="4" t="s">
        <v>11</v>
      </c>
      <c r="C79" s="8">
        <v>766</v>
      </c>
      <c r="D79" s="8">
        <v>2551</v>
      </c>
      <c r="E79" s="8">
        <f t="shared" si="2"/>
        <v>3317</v>
      </c>
    </row>
    <row r="80" spans="1:5" x14ac:dyDescent="0.15">
      <c r="A80" s="5">
        <v>2020</v>
      </c>
      <c r="B80" s="4" t="s">
        <v>12</v>
      </c>
      <c r="C80" s="8">
        <v>348</v>
      </c>
      <c r="D80" s="8">
        <v>573</v>
      </c>
      <c r="E80" s="8">
        <f t="shared" si="2"/>
        <v>921</v>
      </c>
    </row>
    <row r="81" spans="1:5" x14ac:dyDescent="0.15">
      <c r="A81" s="5">
        <v>2020</v>
      </c>
      <c r="B81" s="4" t="s">
        <v>13</v>
      </c>
      <c r="C81" s="8">
        <v>371</v>
      </c>
      <c r="D81" s="8">
        <v>966</v>
      </c>
      <c r="E81" s="8">
        <f t="shared" si="2"/>
        <v>1337</v>
      </c>
    </row>
    <row r="82" spans="1:5" x14ac:dyDescent="0.15">
      <c r="A82" s="5">
        <v>2020</v>
      </c>
      <c r="B82" s="4" t="s">
        <v>14</v>
      </c>
      <c r="C82" s="8">
        <v>0</v>
      </c>
      <c r="D82" s="8">
        <v>0</v>
      </c>
      <c r="E82" s="8">
        <f t="shared" si="2"/>
        <v>0</v>
      </c>
    </row>
    <row r="83" spans="1:5" x14ac:dyDescent="0.15">
      <c r="A83" s="5">
        <v>2020</v>
      </c>
      <c r="B83" s="4" t="s">
        <v>15</v>
      </c>
      <c r="C83" s="8">
        <v>1105</v>
      </c>
      <c r="D83" s="8">
        <v>2132</v>
      </c>
      <c r="E83" s="8">
        <f t="shared" si="2"/>
        <v>3237</v>
      </c>
    </row>
    <row r="84" spans="1:5" x14ac:dyDescent="0.15">
      <c r="A84" s="5">
        <v>2020</v>
      </c>
      <c r="B84" s="4" t="s">
        <v>31</v>
      </c>
      <c r="C84" s="8">
        <v>376</v>
      </c>
      <c r="D84" s="8">
        <v>608</v>
      </c>
      <c r="E84" s="8">
        <f t="shared" si="2"/>
        <v>984</v>
      </c>
    </row>
    <row r="85" spans="1:5" x14ac:dyDescent="0.15">
      <c r="A85" s="5">
        <v>2020</v>
      </c>
      <c r="B85" s="4" t="s">
        <v>16</v>
      </c>
      <c r="C85" s="8">
        <v>297</v>
      </c>
      <c r="D85" s="8">
        <v>514</v>
      </c>
      <c r="E85" s="8">
        <f t="shared" si="2"/>
        <v>811</v>
      </c>
    </row>
    <row r="86" spans="1:5" x14ac:dyDescent="0.15">
      <c r="A86" s="5">
        <v>2020</v>
      </c>
      <c r="B86" s="4" t="s">
        <v>17</v>
      </c>
      <c r="C86" s="8">
        <v>53</v>
      </c>
      <c r="D86" s="8">
        <v>63</v>
      </c>
      <c r="E86" s="8">
        <f t="shared" si="2"/>
        <v>116</v>
      </c>
    </row>
    <row r="87" spans="1:5" x14ac:dyDescent="0.15">
      <c r="A87" s="5">
        <v>2020</v>
      </c>
      <c r="B87" s="4" t="s">
        <v>18</v>
      </c>
      <c r="C87" s="8">
        <v>175</v>
      </c>
      <c r="D87" s="8">
        <v>483</v>
      </c>
      <c r="E87" s="8">
        <f t="shared" si="2"/>
        <v>658</v>
      </c>
    </row>
    <row r="88" spans="1:5" x14ac:dyDescent="0.15">
      <c r="A88" s="5">
        <v>2020</v>
      </c>
      <c r="B88" s="4" t="s">
        <v>19</v>
      </c>
      <c r="C88" s="8">
        <v>67</v>
      </c>
      <c r="D88" s="8">
        <v>151</v>
      </c>
      <c r="E88" s="8">
        <f t="shared" si="2"/>
        <v>218</v>
      </c>
    </row>
    <row r="89" spans="1:5" x14ac:dyDescent="0.15">
      <c r="A89" s="5">
        <v>2020</v>
      </c>
      <c r="B89" s="4" t="s">
        <v>20</v>
      </c>
      <c r="C89" s="8">
        <v>0</v>
      </c>
      <c r="D89" s="8">
        <v>0</v>
      </c>
      <c r="E89" s="8">
        <f t="shared" si="2"/>
        <v>0</v>
      </c>
    </row>
    <row r="90" spans="1:5" x14ac:dyDescent="0.15">
      <c r="A90" s="5">
        <v>2020</v>
      </c>
      <c r="B90" s="4" t="s">
        <v>32</v>
      </c>
      <c r="C90" s="8">
        <v>95</v>
      </c>
      <c r="D90" s="8">
        <v>223</v>
      </c>
      <c r="E90" s="8">
        <f t="shared" si="2"/>
        <v>318</v>
      </c>
    </row>
    <row r="91" spans="1:5" x14ac:dyDescent="0.15">
      <c r="A91" s="5">
        <v>2020</v>
      </c>
      <c r="B91" s="4" t="s">
        <v>21</v>
      </c>
      <c r="C91" s="8">
        <v>82</v>
      </c>
      <c r="D91" s="8">
        <v>259</v>
      </c>
      <c r="E91" s="8">
        <f t="shared" si="2"/>
        <v>341</v>
      </c>
    </row>
    <row r="92" spans="1:5" x14ac:dyDescent="0.15">
      <c r="A92" s="5">
        <v>2020</v>
      </c>
      <c r="B92" s="4" t="s">
        <v>22</v>
      </c>
      <c r="C92" s="8">
        <v>334</v>
      </c>
      <c r="D92" s="8">
        <v>398</v>
      </c>
      <c r="E92" s="8">
        <f t="shared" si="2"/>
        <v>732</v>
      </c>
    </row>
    <row r="93" spans="1:5" x14ac:dyDescent="0.15">
      <c r="A93" s="5">
        <v>2020</v>
      </c>
      <c r="B93" s="4" t="s">
        <v>23</v>
      </c>
      <c r="C93" s="8">
        <v>109</v>
      </c>
      <c r="D93" s="8">
        <v>129</v>
      </c>
      <c r="E93" s="8">
        <f t="shared" si="2"/>
        <v>238</v>
      </c>
    </row>
    <row r="94" spans="1:5" x14ac:dyDescent="0.15">
      <c r="A94" s="5">
        <v>2020</v>
      </c>
      <c r="B94" s="4" t="s">
        <v>24</v>
      </c>
      <c r="C94" s="8">
        <v>37</v>
      </c>
      <c r="D94" s="8">
        <v>57</v>
      </c>
      <c r="E94" s="8">
        <f t="shared" si="2"/>
        <v>94</v>
      </c>
    </row>
    <row r="95" spans="1:5" x14ac:dyDescent="0.15">
      <c r="A95" s="5">
        <v>2020</v>
      </c>
      <c r="B95" s="4" t="s">
        <v>25</v>
      </c>
      <c r="C95" s="8">
        <v>0</v>
      </c>
      <c r="D95" s="8">
        <v>0</v>
      </c>
      <c r="E95" s="8">
        <f t="shared" si="2"/>
        <v>0</v>
      </c>
    </row>
    <row r="96" spans="1:5" x14ac:dyDescent="0.15">
      <c r="A96" s="5">
        <v>2020</v>
      </c>
      <c r="B96" s="4" t="s">
        <v>26</v>
      </c>
      <c r="C96" s="8">
        <v>57</v>
      </c>
      <c r="D96" s="8">
        <v>225</v>
      </c>
      <c r="E96" s="8">
        <f t="shared" si="2"/>
        <v>282</v>
      </c>
    </row>
    <row r="97" spans="1:5" x14ac:dyDescent="0.15">
      <c r="A97" s="5">
        <v>2020</v>
      </c>
      <c r="B97" s="4" t="s">
        <v>27</v>
      </c>
      <c r="C97" s="8">
        <v>0</v>
      </c>
      <c r="D97" s="8">
        <v>0</v>
      </c>
      <c r="E97" s="8">
        <f t="shared" si="2"/>
        <v>0</v>
      </c>
    </row>
    <row r="98" spans="1:5" x14ac:dyDescent="0.15">
      <c r="A98" s="5">
        <v>2020</v>
      </c>
      <c r="B98" s="4" t="s">
        <v>33</v>
      </c>
      <c r="C98" s="8">
        <v>414</v>
      </c>
      <c r="D98" s="8">
        <v>770</v>
      </c>
      <c r="E98" s="8">
        <f t="shared" si="2"/>
        <v>1184</v>
      </c>
    </row>
    <row r="99" spans="1:5" x14ac:dyDescent="0.15">
      <c r="A99" s="5">
        <v>2020</v>
      </c>
      <c r="B99" s="4" t="s">
        <v>28</v>
      </c>
      <c r="C99" s="8">
        <v>23</v>
      </c>
      <c r="D99" s="8">
        <v>55</v>
      </c>
      <c r="E99" s="8">
        <f t="shared" si="2"/>
        <v>78</v>
      </c>
    </row>
    <row r="100" spans="1:5" x14ac:dyDescent="0.15">
      <c r="A100" s="5">
        <v>2020</v>
      </c>
      <c r="B100" s="4" t="s">
        <v>29</v>
      </c>
      <c r="C100" s="8">
        <v>110</v>
      </c>
      <c r="D100" s="8">
        <v>406</v>
      </c>
      <c r="E100" s="8">
        <f t="shared" si="2"/>
        <v>516</v>
      </c>
    </row>
    <row r="101" spans="1:5" x14ac:dyDescent="0.15">
      <c r="A101" s="6">
        <v>2019</v>
      </c>
      <c r="B101" s="9" t="s">
        <v>2</v>
      </c>
      <c r="C101" s="7">
        <f>SUM(C102:C133)</f>
        <v>18910</v>
      </c>
      <c r="D101" s="7">
        <f>SUM(D102:D133)</f>
        <v>33675</v>
      </c>
      <c r="E101" s="7">
        <f>SUM(C101:D101)</f>
        <v>52585</v>
      </c>
    </row>
    <row r="102" spans="1:5" x14ac:dyDescent="0.15">
      <c r="A102" s="5">
        <v>2019</v>
      </c>
      <c r="B102" s="4" t="s">
        <v>3</v>
      </c>
      <c r="C102" s="8">
        <v>539</v>
      </c>
      <c r="D102" s="8">
        <v>684</v>
      </c>
      <c r="E102" s="8">
        <f t="shared" ref="E102:E133" si="3">SUM(C102:D102)</f>
        <v>1223</v>
      </c>
    </row>
    <row r="103" spans="1:5" x14ac:dyDescent="0.15">
      <c r="A103" s="5">
        <v>2019</v>
      </c>
      <c r="B103" s="4" t="s">
        <v>4</v>
      </c>
      <c r="C103" s="8">
        <v>0</v>
      </c>
      <c r="D103" s="8">
        <v>0</v>
      </c>
      <c r="E103" s="8">
        <f t="shared" si="3"/>
        <v>0</v>
      </c>
    </row>
    <row r="104" spans="1:5" x14ac:dyDescent="0.15">
      <c r="A104" s="5">
        <v>2019</v>
      </c>
      <c r="B104" s="4" t="s">
        <v>5</v>
      </c>
      <c r="C104" s="8">
        <v>177</v>
      </c>
      <c r="D104" s="8">
        <v>334</v>
      </c>
      <c r="E104" s="8">
        <f t="shared" si="3"/>
        <v>511</v>
      </c>
    </row>
    <row r="105" spans="1:5" x14ac:dyDescent="0.15">
      <c r="A105" s="5">
        <v>2019</v>
      </c>
      <c r="B105" s="4" t="s">
        <v>6</v>
      </c>
      <c r="C105" s="8">
        <v>171</v>
      </c>
      <c r="D105" s="8">
        <v>331</v>
      </c>
      <c r="E105" s="8">
        <f t="shared" si="3"/>
        <v>502</v>
      </c>
    </row>
    <row r="106" spans="1:5" x14ac:dyDescent="0.15">
      <c r="A106" s="5">
        <v>2019</v>
      </c>
      <c r="B106" s="8" t="s">
        <v>30</v>
      </c>
      <c r="C106" s="8">
        <v>157</v>
      </c>
      <c r="D106" s="8">
        <v>334</v>
      </c>
      <c r="E106" s="8">
        <f t="shared" si="3"/>
        <v>491</v>
      </c>
    </row>
    <row r="107" spans="1:5" x14ac:dyDescent="0.15">
      <c r="A107" s="5">
        <v>2019</v>
      </c>
      <c r="B107" s="4" t="s">
        <v>7</v>
      </c>
      <c r="C107" s="8">
        <v>133</v>
      </c>
      <c r="D107" s="8">
        <v>484</v>
      </c>
      <c r="E107" s="8">
        <f t="shared" si="3"/>
        <v>617</v>
      </c>
    </row>
    <row r="108" spans="1:5" x14ac:dyDescent="0.15">
      <c r="A108" s="5">
        <v>2019</v>
      </c>
      <c r="B108" s="4" t="s">
        <v>8</v>
      </c>
      <c r="C108" s="8">
        <v>628</v>
      </c>
      <c r="D108" s="8">
        <v>1175</v>
      </c>
      <c r="E108" s="8">
        <f t="shared" si="3"/>
        <v>1803</v>
      </c>
    </row>
    <row r="109" spans="1:5" x14ac:dyDescent="0.15">
      <c r="A109" s="5">
        <v>2019</v>
      </c>
      <c r="B109" s="4" t="s">
        <v>9</v>
      </c>
      <c r="C109" s="8">
        <v>2875</v>
      </c>
      <c r="D109" s="8">
        <v>3566</v>
      </c>
      <c r="E109" s="8">
        <f t="shared" si="3"/>
        <v>6441</v>
      </c>
    </row>
    <row r="110" spans="1:5" x14ac:dyDescent="0.15">
      <c r="A110" s="5">
        <v>2019</v>
      </c>
      <c r="B110" s="4" t="s">
        <v>34</v>
      </c>
      <c r="C110" s="8">
        <v>1232</v>
      </c>
      <c r="D110" s="8">
        <v>1829</v>
      </c>
      <c r="E110" s="8">
        <f t="shared" si="3"/>
        <v>3061</v>
      </c>
    </row>
    <row r="111" spans="1:5" x14ac:dyDescent="0.15">
      <c r="A111" s="5">
        <v>2019</v>
      </c>
      <c r="B111" s="4" t="s">
        <v>10</v>
      </c>
      <c r="C111" s="8">
        <v>622</v>
      </c>
      <c r="D111" s="8">
        <v>731</v>
      </c>
      <c r="E111" s="8">
        <f t="shared" si="3"/>
        <v>1353</v>
      </c>
    </row>
    <row r="112" spans="1:5" x14ac:dyDescent="0.15">
      <c r="A112" s="5">
        <v>2019</v>
      </c>
      <c r="B112" s="4" t="s">
        <v>11</v>
      </c>
      <c r="C112" s="8">
        <v>1549</v>
      </c>
      <c r="D112" s="8">
        <v>3717</v>
      </c>
      <c r="E112" s="8">
        <f t="shared" si="3"/>
        <v>5266</v>
      </c>
    </row>
    <row r="113" spans="1:5" x14ac:dyDescent="0.15">
      <c r="A113" s="5">
        <v>2019</v>
      </c>
      <c r="B113" s="4" t="s">
        <v>12</v>
      </c>
      <c r="C113" s="8">
        <v>414</v>
      </c>
      <c r="D113" s="8">
        <v>802</v>
      </c>
      <c r="E113" s="8">
        <f t="shared" si="3"/>
        <v>1216</v>
      </c>
    </row>
    <row r="114" spans="1:5" x14ac:dyDescent="0.15">
      <c r="A114" s="5">
        <v>2019</v>
      </c>
      <c r="B114" s="4" t="s">
        <v>13</v>
      </c>
      <c r="C114" s="8">
        <v>954</v>
      </c>
      <c r="D114" s="8">
        <v>2287</v>
      </c>
      <c r="E114" s="8">
        <f t="shared" si="3"/>
        <v>3241</v>
      </c>
    </row>
    <row r="115" spans="1:5" x14ac:dyDescent="0.15">
      <c r="A115" s="5">
        <v>2019</v>
      </c>
      <c r="B115" s="4" t="s">
        <v>14</v>
      </c>
      <c r="C115" s="8">
        <v>701</v>
      </c>
      <c r="D115" s="8">
        <v>1078</v>
      </c>
      <c r="E115" s="8">
        <f t="shared" si="3"/>
        <v>1779</v>
      </c>
    </row>
    <row r="116" spans="1:5" x14ac:dyDescent="0.15">
      <c r="A116" s="5">
        <v>2019</v>
      </c>
      <c r="B116" s="4" t="s">
        <v>15</v>
      </c>
      <c r="C116" s="8">
        <v>2745</v>
      </c>
      <c r="D116" s="8">
        <v>4126</v>
      </c>
      <c r="E116" s="8">
        <f t="shared" si="3"/>
        <v>6871</v>
      </c>
    </row>
    <row r="117" spans="1:5" x14ac:dyDescent="0.15">
      <c r="A117" s="5">
        <v>2019</v>
      </c>
      <c r="B117" s="4" t="s">
        <v>31</v>
      </c>
      <c r="C117" s="8">
        <v>164</v>
      </c>
      <c r="D117" s="8">
        <v>460</v>
      </c>
      <c r="E117" s="8">
        <f t="shared" si="3"/>
        <v>624</v>
      </c>
    </row>
    <row r="118" spans="1:5" x14ac:dyDescent="0.15">
      <c r="A118" s="5">
        <v>2019</v>
      </c>
      <c r="B118" s="4" t="s">
        <v>16</v>
      </c>
      <c r="C118" s="8">
        <v>436</v>
      </c>
      <c r="D118" s="8">
        <v>976</v>
      </c>
      <c r="E118" s="8">
        <f t="shared" si="3"/>
        <v>1412</v>
      </c>
    </row>
    <row r="119" spans="1:5" x14ac:dyDescent="0.15">
      <c r="A119" s="5">
        <v>2019</v>
      </c>
      <c r="B119" s="4" t="s">
        <v>17</v>
      </c>
      <c r="C119" s="8">
        <v>36</v>
      </c>
      <c r="D119" s="8">
        <v>81</v>
      </c>
      <c r="E119" s="8">
        <f t="shared" si="3"/>
        <v>117</v>
      </c>
    </row>
    <row r="120" spans="1:5" x14ac:dyDescent="0.15">
      <c r="A120" s="5">
        <v>2019</v>
      </c>
      <c r="B120" s="4" t="s">
        <v>18</v>
      </c>
      <c r="C120" s="8">
        <v>287</v>
      </c>
      <c r="D120" s="8">
        <v>709</v>
      </c>
      <c r="E120" s="8">
        <f t="shared" si="3"/>
        <v>996</v>
      </c>
    </row>
    <row r="121" spans="1:5" x14ac:dyDescent="0.15">
      <c r="A121" s="5">
        <v>2019</v>
      </c>
      <c r="B121" s="4" t="s">
        <v>19</v>
      </c>
      <c r="C121" s="8">
        <v>326</v>
      </c>
      <c r="D121" s="8">
        <v>487</v>
      </c>
      <c r="E121" s="8">
        <f t="shared" si="3"/>
        <v>813</v>
      </c>
    </row>
    <row r="122" spans="1:5" x14ac:dyDescent="0.15">
      <c r="A122" s="5">
        <v>2019</v>
      </c>
      <c r="B122" s="4" t="s">
        <v>20</v>
      </c>
      <c r="C122" s="8">
        <v>655</v>
      </c>
      <c r="D122" s="8">
        <v>1503</v>
      </c>
      <c r="E122" s="8">
        <f t="shared" si="3"/>
        <v>2158</v>
      </c>
    </row>
    <row r="123" spans="1:5" x14ac:dyDescent="0.15">
      <c r="A123" s="5">
        <v>2019</v>
      </c>
      <c r="B123" s="4" t="s">
        <v>32</v>
      </c>
      <c r="C123" s="8">
        <v>633</v>
      </c>
      <c r="D123" s="8">
        <v>930</v>
      </c>
      <c r="E123" s="8">
        <f t="shared" si="3"/>
        <v>1563</v>
      </c>
    </row>
    <row r="124" spans="1:5" x14ac:dyDescent="0.15">
      <c r="A124" s="5">
        <v>2019</v>
      </c>
      <c r="B124" s="4" t="s">
        <v>21</v>
      </c>
      <c r="C124" s="8">
        <v>168</v>
      </c>
      <c r="D124" s="8">
        <v>278</v>
      </c>
      <c r="E124" s="8">
        <f t="shared" si="3"/>
        <v>446</v>
      </c>
    </row>
    <row r="125" spans="1:5" x14ac:dyDescent="0.15">
      <c r="A125" s="5">
        <v>2019</v>
      </c>
      <c r="B125" s="4" t="s">
        <v>22</v>
      </c>
      <c r="C125" s="8">
        <v>660</v>
      </c>
      <c r="D125" s="8">
        <v>1228</v>
      </c>
      <c r="E125" s="8">
        <f t="shared" si="3"/>
        <v>1888</v>
      </c>
    </row>
    <row r="126" spans="1:5" x14ac:dyDescent="0.15">
      <c r="A126" s="5">
        <v>2019</v>
      </c>
      <c r="B126" s="4" t="s">
        <v>23</v>
      </c>
      <c r="C126" s="8">
        <v>267</v>
      </c>
      <c r="D126" s="8">
        <v>432</v>
      </c>
      <c r="E126" s="8">
        <f t="shared" si="3"/>
        <v>699</v>
      </c>
    </row>
    <row r="127" spans="1:5" x14ac:dyDescent="0.15">
      <c r="A127" s="5">
        <v>2019</v>
      </c>
      <c r="B127" s="4" t="s">
        <v>24</v>
      </c>
      <c r="C127" s="8">
        <v>38</v>
      </c>
      <c r="D127" s="8">
        <v>65</v>
      </c>
      <c r="E127" s="8">
        <f t="shared" si="3"/>
        <v>103</v>
      </c>
    </row>
    <row r="128" spans="1:5" x14ac:dyDescent="0.15">
      <c r="A128" s="5">
        <v>2019</v>
      </c>
      <c r="B128" s="4" t="s">
        <v>25</v>
      </c>
      <c r="C128" s="8">
        <v>886</v>
      </c>
      <c r="D128" s="8">
        <v>1613</v>
      </c>
      <c r="E128" s="8">
        <f t="shared" si="3"/>
        <v>2499</v>
      </c>
    </row>
    <row r="129" spans="1:5" x14ac:dyDescent="0.15">
      <c r="A129" s="5">
        <v>2019</v>
      </c>
      <c r="B129" s="4" t="s">
        <v>26</v>
      </c>
      <c r="C129" s="8">
        <v>139</v>
      </c>
      <c r="D129" s="8">
        <v>493</v>
      </c>
      <c r="E129" s="8">
        <f t="shared" si="3"/>
        <v>632</v>
      </c>
    </row>
    <row r="130" spans="1:5" x14ac:dyDescent="0.15">
      <c r="A130" s="5">
        <v>2019</v>
      </c>
      <c r="B130" s="4" t="s">
        <v>27</v>
      </c>
      <c r="C130" s="8">
        <v>181</v>
      </c>
      <c r="D130" s="8">
        <v>304</v>
      </c>
      <c r="E130" s="8">
        <f t="shared" si="3"/>
        <v>485</v>
      </c>
    </row>
    <row r="131" spans="1:5" x14ac:dyDescent="0.15">
      <c r="A131" s="5">
        <v>2019</v>
      </c>
      <c r="B131" s="4" t="s">
        <v>33</v>
      </c>
      <c r="C131" s="8">
        <v>873</v>
      </c>
      <c r="D131" s="8">
        <v>1880</v>
      </c>
      <c r="E131" s="8">
        <f t="shared" si="3"/>
        <v>2753</v>
      </c>
    </row>
    <row r="132" spans="1:5" x14ac:dyDescent="0.15">
      <c r="A132" s="5">
        <v>2019</v>
      </c>
      <c r="B132" s="4" t="s">
        <v>28</v>
      </c>
      <c r="C132" s="8">
        <v>45</v>
      </c>
      <c r="D132" s="8">
        <v>144</v>
      </c>
      <c r="E132" s="8">
        <f t="shared" si="3"/>
        <v>189</v>
      </c>
    </row>
    <row r="133" spans="1:5" x14ac:dyDescent="0.15">
      <c r="A133" s="5">
        <v>2019</v>
      </c>
      <c r="B133" s="4" t="s">
        <v>29</v>
      </c>
      <c r="C133" s="8">
        <v>219</v>
      </c>
      <c r="D133" s="8">
        <v>614</v>
      </c>
      <c r="E133" s="8">
        <f t="shared" si="3"/>
        <v>833</v>
      </c>
    </row>
    <row r="134" spans="1:5" x14ac:dyDescent="0.15">
      <c r="A134" s="6">
        <v>2018</v>
      </c>
      <c r="B134" s="9" t="s">
        <v>2</v>
      </c>
      <c r="C134" s="7">
        <f>SUM(C135:C166)</f>
        <v>13297</v>
      </c>
      <c r="D134" s="7">
        <f>SUM(D135:D166)</f>
        <v>27372</v>
      </c>
      <c r="E134" s="7">
        <f>SUM(C134:D134)</f>
        <v>40669</v>
      </c>
    </row>
    <row r="135" spans="1:5" x14ac:dyDescent="0.15">
      <c r="A135" s="5">
        <v>2018</v>
      </c>
      <c r="B135" s="4" t="s">
        <v>3</v>
      </c>
      <c r="C135" s="8">
        <v>744</v>
      </c>
      <c r="D135" s="8">
        <v>1266</v>
      </c>
      <c r="E135" s="8">
        <f t="shared" ref="E135:E198" si="4">SUM(C135:D135)</f>
        <v>2010</v>
      </c>
    </row>
    <row r="136" spans="1:5" x14ac:dyDescent="0.15">
      <c r="A136" s="5">
        <v>2018</v>
      </c>
      <c r="B136" s="4" t="s">
        <v>4</v>
      </c>
      <c r="C136" s="8">
        <v>0</v>
      </c>
      <c r="D136" s="8">
        <v>0</v>
      </c>
      <c r="E136" s="8">
        <f t="shared" si="4"/>
        <v>0</v>
      </c>
    </row>
    <row r="137" spans="1:5" x14ac:dyDescent="0.15">
      <c r="A137" s="5">
        <v>2018</v>
      </c>
      <c r="B137" s="4" t="s">
        <v>5</v>
      </c>
      <c r="C137" s="8">
        <v>30</v>
      </c>
      <c r="D137" s="8">
        <v>115</v>
      </c>
      <c r="E137" s="8">
        <f t="shared" si="4"/>
        <v>145</v>
      </c>
    </row>
    <row r="138" spans="1:5" x14ac:dyDescent="0.15">
      <c r="A138" s="5">
        <v>2018</v>
      </c>
      <c r="B138" s="4" t="s">
        <v>6</v>
      </c>
      <c r="C138" s="8">
        <v>97</v>
      </c>
      <c r="D138" s="8">
        <v>238</v>
      </c>
      <c r="E138" s="8">
        <f t="shared" si="4"/>
        <v>335</v>
      </c>
    </row>
    <row r="139" spans="1:5" x14ac:dyDescent="0.15">
      <c r="A139" s="5">
        <v>2018</v>
      </c>
      <c r="B139" s="8" t="s">
        <v>30</v>
      </c>
      <c r="C139" s="8">
        <v>35</v>
      </c>
      <c r="D139" s="8">
        <v>107</v>
      </c>
      <c r="E139" s="8">
        <f t="shared" si="4"/>
        <v>142</v>
      </c>
    </row>
    <row r="140" spans="1:5" x14ac:dyDescent="0.15">
      <c r="A140" s="5">
        <v>2018</v>
      </c>
      <c r="B140" s="4" t="s">
        <v>7</v>
      </c>
      <c r="C140" s="8">
        <v>107</v>
      </c>
      <c r="D140" s="8">
        <v>475</v>
      </c>
      <c r="E140" s="8">
        <f t="shared" si="4"/>
        <v>582</v>
      </c>
    </row>
    <row r="141" spans="1:5" x14ac:dyDescent="0.15">
      <c r="A141" s="5">
        <v>2018</v>
      </c>
      <c r="B141" s="4" t="s">
        <v>8</v>
      </c>
      <c r="C141" s="8">
        <v>285</v>
      </c>
      <c r="D141" s="8">
        <v>864</v>
      </c>
      <c r="E141" s="8">
        <f t="shared" si="4"/>
        <v>1149</v>
      </c>
    </row>
    <row r="142" spans="1:5" x14ac:dyDescent="0.15">
      <c r="A142" s="5">
        <v>2018</v>
      </c>
      <c r="B142" s="4" t="s">
        <v>9</v>
      </c>
      <c r="C142" s="8">
        <v>307</v>
      </c>
      <c r="D142" s="8">
        <v>1264</v>
      </c>
      <c r="E142" s="8">
        <f t="shared" si="4"/>
        <v>1571</v>
      </c>
    </row>
    <row r="143" spans="1:5" x14ac:dyDescent="0.15">
      <c r="A143" s="5">
        <v>2018</v>
      </c>
      <c r="B143" s="4" t="s">
        <v>34</v>
      </c>
      <c r="C143" s="8">
        <v>1044</v>
      </c>
      <c r="D143" s="8">
        <v>1769</v>
      </c>
      <c r="E143" s="8">
        <f t="shared" si="4"/>
        <v>2813</v>
      </c>
    </row>
    <row r="144" spans="1:5" x14ac:dyDescent="0.15">
      <c r="A144" s="5">
        <v>2018</v>
      </c>
      <c r="B144" s="4" t="s">
        <v>10</v>
      </c>
      <c r="C144" s="8">
        <v>168</v>
      </c>
      <c r="D144" s="8">
        <v>180</v>
      </c>
      <c r="E144" s="8">
        <f t="shared" si="4"/>
        <v>348</v>
      </c>
    </row>
    <row r="145" spans="1:5" x14ac:dyDescent="0.15">
      <c r="A145" s="5">
        <v>2018</v>
      </c>
      <c r="B145" s="4" t="s">
        <v>11</v>
      </c>
      <c r="C145" s="8">
        <v>1571</v>
      </c>
      <c r="D145" s="8">
        <v>3449</v>
      </c>
      <c r="E145" s="8">
        <f t="shared" si="4"/>
        <v>5020</v>
      </c>
    </row>
    <row r="146" spans="1:5" x14ac:dyDescent="0.15">
      <c r="A146" s="5">
        <v>2018</v>
      </c>
      <c r="B146" s="4" t="s">
        <v>12</v>
      </c>
      <c r="C146" s="8">
        <v>213</v>
      </c>
      <c r="D146" s="8">
        <v>429</v>
      </c>
      <c r="E146" s="8">
        <f t="shared" si="4"/>
        <v>642</v>
      </c>
    </row>
    <row r="147" spans="1:5" x14ac:dyDescent="0.15">
      <c r="A147" s="5">
        <v>2018</v>
      </c>
      <c r="B147" s="4" t="s">
        <v>13</v>
      </c>
      <c r="C147" s="8">
        <v>372</v>
      </c>
      <c r="D147" s="8">
        <v>1749</v>
      </c>
      <c r="E147" s="8">
        <f t="shared" si="4"/>
        <v>2121</v>
      </c>
    </row>
    <row r="148" spans="1:5" x14ac:dyDescent="0.15">
      <c r="A148" s="5">
        <v>2018</v>
      </c>
      <c r="B148" s="4" t="s">
        <v>14</v>
      </c>
      <c r="C148" s="8">
        <v>246</v>
      </c>
      <c r="D148" s="8">
        <v>336</v>
      </c>
      <c r="E148" s="8">
        <f t="shared" si="4"/>
        <v>582</v>
      </c>
    </row>
    <row r="149" spans="1:5" x14ac:dyDescent="0.15">
      <c r="A149" s="5">
        <v>2018</v>
      </c>
      <c r="B149" s="4" t="s">
        <v>15</v>
      </c>
      <c r="C149" s="8">
        <v>2824</v>
      </c>
      <c r="D149" s="8">
        <v>4244</v>
      </c>
      <c r="E149" s="8">
        <f t="shared" si="4"/>
        <v>7068</v>
      </c>
    </row>
    <row r="150" spans="1:5" x14ac:dyDescent="0.15">
      <c r="A150" s="5">
        <v>2018</v>
      </c>
      <c r="B150" s="4" t="s">
        <v>31</v>
      </c>
      <c r="C150" s="8">
        <v>41</v>
      </c>
      <c r="D150" s="8">
        <v>162</v>
      </c>
      <c r="E150" s="8">
        <f t="shared" si="4"/>
        <v>203</v>
      </c>
    </row>
    <row r="151" spans="1:5" x14ac:dyDescent="0.15">
      <c r="A151" s="5">
        <v>2018</v>
      </c>
      <c r="B151" s="4" t="s">
        <v>16</v>
      </c>
      <c r="C151" s="8">
        <v>358</v>
      </c>
      <c r="D151" s="8">
        <v>812</v>
      </c>
      <c r="E151" s="8">
        <f t="shared" si="4"/>
        <v>1170</v>
      </c>
    </row>
    <row r="152" spans="1:5" x14ac:dyDescent="0.15">
      <c r="A152" s="5">
        <v>2018</v>
      </c>
      <c r="B152" s="4" t="s">
        <v>17</v>
      </c>
      <c r="C152" s="8">
        <v>19</v>
      </c>
      <c r="D152" s="8">
        <v>36</v>
      </c>
      <c r="E152" s="8">
        <f t="shared" si="4"/>
        <v>55</v>
      </c>
    </row>
    <row r="153" spans="1:5" x14ac:dyDescent="0.15">
      <c r="A153" s="5">
        <v>2018</v>
      </c>
      <c r="B153" s="4" t="s">
        <v>18</v>
      </c>
      <c r="C153" s="8">
        <v>363</v>
      </c>
      <c r="D153" s="8">
        <v>699</v>
      </c>
      <c r="E153" s="8">
        <f t="shared" si="4"/>
        <v>1062</v>
      </c>
    </row>
    <row r="154" spans="1:5" x14ac:dyDescent="0.15">
      <c r="A154" s="5">
        <v>2018</v>
      </c>
      <c r="B154" s="4" t="s">
        <v>19</v>
      </c>
      <c r="C154" s="8">
        <v>114</v>
      </c>
      <c r="D154" s="8">
        <v>261</v>
      </c>
      <c r="E154" s="8">
        <f t="shared" si="4"/>
        <v>375</v>
      </c>
    </row>
    <row r="155" spans="1:5" x14ac:dyDescent="0.15">
      <c r="A155" s="5">
        <v>2018</v>
      </c>
      <c r="B155" s="4" t="s">
        <v>20</v>
      </c>
      <c r="C155" s="8">
        <v>957</v>
      </c>
      <c r="D155" s="8">
        <v>1565</v>
      </c>
      <c r="E155" s="8">
        <f t="shared" si="4"/>
        <v>2522</v>
      </c>
    </row>
    <row r="156" spans="1:5" x14ac:dyDescent="0.15">
      <c r="A156" s="5">
        <v>2018</v>
      </c>
      <c r="B156" s="4" t="s">
        <v>32</v>
      </c>
      <c r="C156" s="8">
        <v>525</v>
      </c>
      <c r="D156" s="8">
        <v>961</v>
      </c>
      <c r="E156" s="8">
        <f t="shared" si="4"/>
        <v>1486</v>
      </c>
    </row>
    <row r="157" spans="1:5" x14ac:dyDescent="0.15">
      <c r="A157" s="5">
        <v>2018</v>
      </c>
      <c r="B157" s="4" t="s">
        <v>21</v>
      </c>
      <c r="C157" s="8">
        <v>491</v>
      </c>
      <c r="D157" s="8">
        <v>646</v>
      </c>
      <c r="E157" s="8">
        <f t="shared" si="4"/>
        <v>1137</v>
      </c>
    </row>
    <row r="158" spans="1:5" x14ac:dyDescent="0.15">
      <c r="A158" s="5">
        <v>2018</v>
      </c>
      <c r="B158" s="4" t="s">
        <v>22</v>
      </c>
      <c r="C158" s="8">
        <v>930</v>
      </c>
      <c r="D158" s="8">
        <v>1538</v>
      </c>
      <c r="E158" s="8">
        <f t="shared" si="4"/>
        <v>2468</v>
      </c>
    </row>
    <row r="159" spans="1:5" x14ac:dyDescent="0.15">
      <c r="A159" s="5">
        <v>2018</v>
      </c>
      <c r="B159" s="4" t="s">
        <v>23</v>
      </c>
      <c r="C159" s="8">
        <v>67</v>
      </c>
      <c r="D159" s="8">
        <v>178</v>
      </c>
      <c r="E159" s="8">
        <f t="shared" si="4"/>
        <v>245</v>
      </c>
    </row>
    <row r="160" spans="1:5" x14ac:dyDescent="0.15">
      <c r="A160" s="5">
        <v>2018</v>
      </c>
      <c r="B160" s="4" t="s">
        <v>24</v>
      </c>
      <c r="C160" s="8">
        <v>16</v>
      </c>
      <c r="D160" s="8">
        <v>55</v>
      </c>
      <c r="E160" s="8">
        <f t="shared" si="4"/>
        <v>71</v>
      </c>
    </row>
    <row r="161" spans="1:5" x14ac:dyDescent="0.15">
      <c r="A161" s="5">
        <v>2018</v>
      </c>
      <c r="B161" s="4" t="s">
        <v>25</v>
      </c>
      <c r="C161" s="8">
        <v>135</v>
      </c>
      <c r="D161" s="8">
        <v>415</v>
      </c>
      <c r="E161" s="8">
        <f t="shared" si="4"/>
        <v>550</v>
      </c>
    </row>
    <row r="162" spans="1:5" x14ac:dyDescent="0.15">
      <c r="A162" s="5">
        <v>2018</v>
      </c>
      <c r="B162" s="4" t="s">
        <v>26</v>
      </c>
      <c r="C162" s="8">
        <v>116</v>
      </c>
      <c r="D162" s="8">
        <v>612</v>
      </c>
      <c r="E162" s="8">
        <f t="shared" si="4"/>
        <v>728</v>
      </c>
    </row>
    <row r="163" spans="1:5" x14ac:dyDescent="0.15">
      <c r="A163" s="5">
        <v>2018</v>
      </c>
      <c r="B163" s="4" t="s">
        <v>27</v>
      </c>
      <c r="C163" s="8">
        <v>87</v>
      </c>
      <c r="D163" s="8">
        <v>219</v>
      </c>
      <c r="E163" s="8">
        <f t="shared" si="4"/>
        <v>306</v>
      </c>
    </row>
    <row r="164" spans="1:5" x14ac:dyDescent="0.15">
      <c r="A164" s="5">
        <v>2018</v>
      </c>
      <c r="B164" s="4" t="s">
        <v>33</v>
      </c>
      <c r="C164" s="8">
        <v>730</v>
      </c>
      <c r="D164" s="8">
        <v>1909</v>
      </c>
      <c r="E164" s="8">
        <f t="shared" si="4"/>
        <v>2639</v>
      </c>
    </row>
    <row r="165" spans="1:5" x14ac:dyDescent="0.15">
      <c r="A165" s="5">
        <v>2018</v>
      </c>
      <c r="B165" s="4" t="s">
        <v>28</v>
      </c>
      <c r="C165" s="8">
        <v>60</v>
      </c>
      <c r="D165" s="8">
        <v>131</v>
      </c>
      <c r="E165" s="8">
        <f t="shared" si="4"/>
        <v>191</v>
      </c>
    </row>
    <row r="166" spans="1:5" x14ac:dyDescent="0.15">
      <c r="A166" s="5">
        <v>2018</v>
      </c>
      <c r="B166" s="4" t="s">
        <v>29</v>
      </c>
      <c r="C166" s="8">
        <v>245</v>
      </c>
      <c r="D166" s="8">
        <v>688</v>
      </c>
      <c r="E166" s="8">
        <f t="shared" si="4"/>
        <v>933</v>
      </c>
    </row>
    <row r="167" spans="1:5" x14ac:dyDescent="0.15">
      <c r="A167" s="6">
        <v>2017</v>
      </c>
      <c r="B167" s="9" t="s">
        <v>2</v>
      </c>
      <c r="C167" s="7">
        <f>SUM(C168:C199)</f>
        <v>16959</v>
      </c>
      <c r="D167" s="7">
        <f>SUM(D168:D199)</f>
        <v>30979</v>
      </c>
      <c r="E167" s="7">
        <f t="shared" si="4"/>
        <v>47938</v>
      </c>
    </row>
    <row r="168" spans="1:5" x14ac:dyDescent="0.15">
      <c r="A168" s="5">
        <v>2017</v>
      </c>
      <c r="B168" s="4" t="s">
        <v>3</v>
      </c>
      <c r="C168" s="8">
        <v>413</v>
      </c>
      <c r="D168" s="8">
        <v>576</v>
      </c>
      <c r="E168" s="8">
        <f t="shared" si="4"/>
        <v>989</v>
      </c>
    </row>
    <row r="169" spans="1:5" x14ac:dyDescent="0.15">
      <c r="A169" s="5">
        <v>2017</v>
      </c>
      <c r="B169" s="4" t="s">
        <v>4</v>
      </c>
      <c r="C169" s="8">
        <v>0</v>
      </c>
      <c r="D169" s="8">
        <v>0</v>
      </c>
      <c r="E169" s="8">
        <f t="shared" si="4"/>
        <v>0</v>
      </c>
    </row>
    <row r="170" spans="1:5" x14ac:dyDescent="0.15">
      <c r="A170" s="5">
        <v>2017</v>
      </c>
      <c r="B170" s="4" t="s">
        <v>5</v>
      </c>
      <c r="C170" s="8">
        <v>60</v>
      </c>
      <c r="D170" s="8">
        <v>147</v>
      </c>
      <c r="E170" s="8">
        <f t="shared" si="4"/>
        <v>207</v>
      </c>
    </row>
    <row r="171" spans="1:5" x14ac:dyDescent="0.15">
      <c r="A171" s="5">
        <v>2017</v>
      </c>
      <c r="B171" s="4" t="s">
        <v>6</v>
      </c>
      <c r="C171" s="8">
        <v>97</v>
      </c>
      <c r="D171" s="8">
        <v>300</v>
      </c>
      <c r="E171" s="8">
        <f t="shared" si="4"/>
        <v>397</v>
      </c>
    </row>
    <row r="172" spans="1:5" x14ac:dyDescent="0.15">
      <c r="A172" s="5">
        <v>2017</v>
      </c>
      <c r="B172" s="8" t="s">
        <v>30</v>
      </c>
      <c r="C172" s="8">
        <v>71</v>
      </c>
      <c r="D172" s="8">
        <v>224</v>
      </c>
      <c r="E172" s="8">
        <f t="shared" si="4"/>
        <v>295</v>
      </c>
    </row>
    <row r="173" spans="1:5" x14ac:dyDescent="0.15">
      <c r="A173" s="5">
        <v>2017</v>
      </c>
      <c r="B173" s="4" t="s">
        <v>7</v>
      </c>
      <c r="C173" s="8">
        <v>144</v>
      </c>
      <c r="D173" s="8">
        <v>748</v>
      </c>
      <c r="E173" s="8">
        <f t="shared" si="4"/>
        <v>892</v>
      </c>
    </row>
    <row r="174" spans="1:5" x14ac:dyDescent="0.15">
      <c r="A174" s="5">
        <v>2017</v>
      </c>
      <c r="B174" s="4" t="s">
        <v>8</v>
      </c>
      <c r="C174" s="8">
        <v>254</v>
      </c>
      <c r="D174" s="8">
        <v>725</v>
      </c>
      <c r="E174" s="8">
        <f t="shared" si="4"/>
        <v>979</v>
      </c>
    </row>
    <row r="175" spans="1:5" x14ac:dyDescent="0.15">
      <c r="A175" s="5">
        <v>2017</v>
      </c>
      <c r="B175" s="4" t="s">
        <v>9</v>
      </c>
      <c r="C175" s="8">
        <v>1550</v>
      </c>
      <c r="D175" s="8">
        <v>2512</v>
      </c>
      <c r="E175" s="8">
        <f t="shared" si="4"/>
        <v>4062</v>
      </c>
    </row>
    <row r="176" spans="1:5" x14ac:dyDescent="0.15">
      <c r="A176" s="5">
        <v>2017</v>
      </c>
      <c r="B176" s="4" t="s">
        <v>34</v>
      </c>
      <c r="C176" s="8">
        <v>956</v>
      </c>
      <c r="D176" s="8">
        <v>1563</v>
      </c>
      <c r="E176" s="8">
        <f t="shared" si="4"/>
        <v>2519</v>
      </c>
    </row>
    <row r="177" spans="1:5" x14ac:dyDescent="0.15">
      <c r="A177" s="5">
        <v>2017</v>
      </c>
      <c r="B177" s="4" t="s">
        <v>10</v>
      </c>
      <c r="C177" s="8">
        <v>356</v>
      </c>
      <c r="D177" s="8">
        <v>213</v>
      </c>
      <c r="E177" s="8">
        <f t="shared" si="4"/>
        <v>569</v>
      </c>
    </row>
    <row r="178" spans="1:5" x14ac:dyDescent="0.15">
      <c r="A178" s="5">
        <v>2017</v>
      </c>
      <c r="B178" s="4" t="s">
        <v>11</v>
      </c>
      <c r="C178" s="8">
        <v>2223</v>
      </c>
      <c r="D178" s="8">
        <v>3843</v>
      </c>
      <c r="E178" s="8">
        <f t="shared" si="4"/>
        <v>6066</v>
      </c>
    </row>
    <row r="179" spans="1:5" x14ac:dyDescent="0.15">
      <c r="A179" s="5">
        <v>2017</v>
      </c>
      <c r="B179" s="4" t="s">
        <v>12</v>
      </c>
      <c r="C179" s="8">
        <v>233</v>
      </c>
      <c r="D179" s="8">
        <v>654</v>
      </c>
      <c r="E179" s="8">
        <f t="shared" si="4"/>
        <v>887</v>
      </c>
    </row>
    <row r="180" spans="1:5" x14ac:dyDescent="0.15">
      <c r="A180" s="5">
        <v>2017</v>
      </c>
      <c r="B180" s="4" t="s">
        <v>13</v>
      </c>
      <c r="C180" s="8">
        <v>489</v>
      </c>
      <c r="D180" s="8">
        <v>1493</v>
      </c>
      <c r="E180" s="8">
        <f t="shared" si="4"/>
        <v>1982</v>
      </c>
    </row>
    <row r="181" spans="1:5" x14ac:dyDescent="0.15">
      <c r="A181" s="5">
        <v>2017</v>
      </c>
      <c r="B181" s="4" t="s">
        <v>14</v>
      </c>
      <c r="C181" s="8">
        <v>1373</v>
      </c>
      <c r="D181" s="8">
        <v>2038</v>
      </c>
      <c r="E181" s="8">
        <f t="shared" si="4"/>
        <v>3411</v>
      </c>
    </row>
    <row r="182" spans="1:5" x14ac:dyDescent="0.15">
      <c r="A182" s="5">
        <v>2017</v>
      </c>
      <c r="B182" s="4" t="s">
        <v>15</v>
      </c>
      <c r="C182" s="8">
        <v>3407</v>
      </c>
      <c r="D182" s="8">
        <v>4838</v>
      </c>
      <c r="E182" s="8">
        <f t="shared" si="4"/>
        <v>8245</v>
      </c>
    </row>
    <row r="183" spans="1:5" x14ac:dyDescent="0.15">
      <c r="A183" s="5">
        <v>2017</v>
      </c>
      <c r="B183" s="4" t="s">
        <v>31</v>
      </c>
      <c r="C183" s="8">
        <v>126</v>
      </c>
      <c r="D183" s="8">
        <v>390</v>
      </c>
      <c r="E183" s="8">
        <f t="shared" si="4"/>
        <v>516</v>
      </c>
    </row>
    <row r="184" spans="1:5" x14ac:dyDescent="0.15">
      <c r="A184" s="5">
        <v>2017</v>
      </c>
      <c r="B184" s="4" t="s">
        <v>16</v>
      </c>
      <c r="C184" s="8">
        <v>369</v>
      </c>
      <c r="D184" s="8">
        <v>927</v>
      </c>
      <c r="E184" s="8">
        <f t="shared" si="4"/>
        <v>1296</v>
      </c>
    </row>
    <row r="185" spans="1:5" x14ac:dyDescent="0.15">
      <c r="A185" s="5">
        <v>2017</v>
      </c>
      <c r="B185" s="4" t="s">
        <v>17</v>
      </c>
      <c r="C185" s="8">
        <v>27</v>
      </c>
      <c r="D185" s="8">
        <v>28</v>
      </c>
      <c r="E185" s="8">
        <f t="shared" si="4"/>
        <v>55</v>
      </c>
    </row>
    <row r="186" spans="1:5" x14ac:dyDescent="0.15">
      <c r="A186" s="5">
        <v>2017</v>
      </c>
      <c r="B186" s="4" t="s">
        <v>18</v>
      </c>
      <c r="C186" s="8">
        <v>313</v>
      </c>
      <c r="D186" s="8">
        <v>628</v>
      </c>
      <c r="E186" s="8">
        <f t="shared" si="4"/>
        <v>941</v>
      </c>
    </row>
    <row r="187" spans="1:5" x14ac:dyDescent="0.15">
      <c r="A187" s="5">
        <v>2017</v>
      </c>
      <c r="B187" s="4" t="s">
        <v>19</v>
      </c>
      <c r="C187" s="8">
        <v>98</v>
      </c>
      <c r="D187" s="8">
        <v>291</v>
      </c>
      <c r="E187" s="8">
        <f t="shared" si="4"/>
        <v>389</v>
      </c>
    </row>
    <row r="188" spans="1:5" x14ac:dyDescent="0.15">
      <c r="A188" s="5">
        <v>2017</v>
      </c>
      <c r="B188" s="4" t="s">
        <v>20</v>
      </c>
      <c r="C188" s="8">
        <v>854</v>
      </c>
      <c r="D188" s="8">
        <v>1371</v>
      </c>
      <c r="E188" s="8">
        <f t="shared" si="4"/>
        <v>2225</v>
      </c>
    </row>
    <row r="189" spans="1:5" x14ac:dyDescent="0.15">
      <c r="A189" s="5">
        <v>2017</v>
      </c>
      <c r="B189" s="4" t="s">
        <v>32</v>
      </c>
      <c r="C189" s="8">
        <v>530</v>
      </c>
      <c r="D189" s="8">
        <v>911</v>
      </c>
      <c r="E189" s="8">
        <f t="shared" si="4"/>
        <v>1441</v>
      </c>
    </row>
    <row r="190" spans="1:5" x14ac:dyDescent="0.15">
      <c r="A190" s="5">
        <v>2017</v>
      </c>
      <c r="B190" s="4" t="s">
        <v>21</v>
      </c>
      <c r="C190" s="8">
        <v>41</v>
      </c>
      <c r="D190" s="8">
        <v>166</v>
      </c>
      <c r="E190" s="8">
        <f t="shared" si="4"/>
        <v>207</v>
      </c>
    </row>
    <row r="191" spans="1:5" x14ac:dyDescent="0.15">
      <c r="A191" s="5">
        <v>2017</v>
      </c>
      <c r="B191" s="4" t="s">
        <v>22</v>
      </c>
      <c r="C191" s="8">
        <v>815</v>
      </c>
      <c r="D191" s="8">
        <v>1385</v>
      </c>
      <c r="E191" s="8">
        <f t="shared" si="4"/>
        <v>2200</v>
      </c>
    </row>
    <row r="192" spans="1:5" x14ac:dyDescent="0.15">
      <c r="A192" s="5">
        <v>2017</v>
      </c>
      <c r="B192" s="4" t="s">
        <v>23</v>
      </c>
      <c r="C192" s="8">
        <v>169</v>
      </c>
      <c r="D192" s="8">
        <v>260</v>
      </c>
      <c r="E192" s="8">
        <f t="shared" si="4"/>
        <v>429</v>
      </c>
    </row>
    <row r="193" spans="1:5" x14ac:dyDescent="0.15">
      <c r="A193" s="5">
        <v>2017</v>
      </c>
      <c r="B193" s="4" t="s">
        <v>24</v>
      </c>
      <c r="C193" s="8">
        <v>12</v>
      </c>
      <c r="D193" s="8">
        <v>74</v>
      </c>
      <c r="E193" s="8">
        <f t="shared" si="4"/>
        <v>86</v>
      </c>
    </row>
    <row r="194" spans="1:5" x14ac:dyDescent="0.15">
      <c r="A194" s="5">
        <v>2017</v>
      </c>
      <c r="B194" s="4" t="s">
        <v>25</v>
      </c>
      <c r="C194" s="8">
        <v>284</v>
      </c>
      <c r="D194" s="8">
        <v>742</v>
      </c>
      <c r="E194" s="8">
        <f t="shared" si="4"/>
        <v>1026</v>
      </c>
    </row>
    <row r="195" spans="1:5" x14ac:dyDescent="0.15">
      <c r="A195" s="5">
        <v>2017</v>
      </c>
      <c r="B195" s="4" t="s">
        <v>26</v>
      </c>
      <c r="C195" s="8">
        <v>190</v>
      </c>
      <c r="D195" s="8">
        <v>717</v>
      </c>
      <c r="E195" s="8">
        <f t="shared" si="4"/>
        <v>907</v>
      </c>
    </row>
    <row r="196" spans="1:5" x14ac:dyDescent="0.15">
      <c r="A196" s="5">
        <v>2017</v>
      </c>
      <c r="B196" s="4" t="s">
        <v>27</v>
      </c>
      <c r="C196" s="8">
        <v>213</v>
      </c>
      <c r="D196" s="8">
        <v>402</v>
      </c>
      <c r="E196" s="8">
        <f t="shared" si="4"/>
        <v>615</v>
      </c>
    </row>
    <row r="197" spans="1:5" x14ac:dyDescent="0.15">
      <c r="A197" s="5">
        <v>2017</v>
      </c>
      <c r="B197" s="4" t="s">
        <v>33</v>
      </c>
      <c r="C197" s="8">
        <v>972</v>
      </c>
      <c r="D197" s="8">
        <v>1885</v>
      </c>
      <c r="E197" s="8">
        <f t="shared" si="4"/>
        <v>2857</v>
      </c>
    </row>
    <row r="198" spans="1:5" x14ac:dyDescent="0.15">
      <c r="A198" s="5">
        <v>2017</v>
      </c>
      <c r="B198" s="4" t="s">
        <v>28</v>
      </c>
      <c r="C198" s="8">
        <v>55</v>
      </c>
      <c r="D198" s="8">
        <v>138</v>
      </c>
      <c r="E198" s="8">
        <f t="shared" si="4"/>
        <v>193</v>
      </c>
    </row>
    <row r="199" spans="1:5" x14ac:dyDescent="0.15">
      <c r="A199" s="5">
        <v>2017</v>
      </c>
      <c r="B199" s="4" t="s">
        <v>29</v>
      </c>
      <c r="C199" s="8">
        <v>265</v>
      </c>
      <c r="D199" s="8">
        <v>790</v>
      </c>
      <c r="E199" s="8">
        <f t="shared" ref="E199" si="5">SUM(C199:D199)</f>
        <v>1055</v>
      </c>
    </row>
    <row r="200" spans="1:5" x14ac:dyDescent="0.15">
      <c r="A200" s="6">
        <v>2016</v>
      </c>
      <c r="B200" s="9" t="s">
        <v>2</v>
      </c>
      <c r="C200" s="7">
        <f>SUM(C201:C232)</f>
        <v>24272</v>
      </c>
      <c r="D200" s="7">
        <f>SUM(D201:D232)</f>
        <v>41061</v>
      </c>
      <c r="E200" s="7">
        <f t="shared" si="1"/>
        <v>65333</v>
      </c>
    </row>
    <row r="201" spans="1:5" x14ac:dyDescent="0.15">
      <c r="A201" s="5">
        <v>2016</v>
      </c>
      <c r="B201" s="4" t="s">
        <v>3</v>
      </c>
      <c r="C201" s="8">
        <v>444</v>
      </c>
      <c r="D201" s="8">
        <v>997</v>
      </c>
      <c r="E201" s="8">
        <f t="shared" si="1"/>
        <v>1441</v>
      </c>
    </row>
    <row r="202" spans="1:5" x14ac:dyDescent="0.15">
      <c r="A202" s="5">
        <v>2016</v>
      </c>
      <c r="B202" s="4" t="s">
        <v>4</v>
      </c>
      <c r="C202" s="8">
        <v>0</v>
      </c>
      <c r="D202" s="8">
        <v>0</v>
      </c>
      <c r="E202" s="8">
        <f t="shared" si="1"/>
        <v>0</v>
      </c>
    </row>
    <row r="203" spans="1:5" x14ac:dyDescent="0.15">
      <c r="A203" s="5">
        <v>2016</v>
      </c>
      <c r="B203" s="4" t="s">
        <v>5</v>
      </c>
      <c r="C203" s="8">
        <v>45</v>
      </c>
      <c r="D203" s="8">
        <v>115</v>
      </c>
      <c r="E203" s="8">
        <f t="shared" si="1"/>
        <v>160</v>
      </c>
    </row>
    <row r="204" spans="1:5" x14ac:dyDescent="0.15">
      <c r="A204" s="5">
        <v>2016</v>
      </c>
      <c r="B204" s="4" t="s">
        <v>6</v>
      </c>
      <c r="C204" s="8">
        <v>189</v>
      </c>
      <c r="D204" s="8">
        <v>361</v>
      </c>
      <c r="E204" s="8">
        <f t="shared" si="1"/>
        <v>550</v>
      </c>
    </row>
    <row r="205" spans="1:5" x14ac:dyDescent="0.15">
      <c r="A205" s="5">
        <v>2016</v>
      </c>
      <c r="B205" s="8" t="s">
        <v>30</v>
      </c>
      <c r="C205" s="8">
        <v>434</v>
      </c>
      <c r="D205" s="8">
        <v>498</v>
      </c>
      <c r="E205" s="8">
        <f t="shared" si="1"/>
        <v>932</v>
      </c>
    </row>
    <row r="206" spans="1:5" x14ac:dyDescent="0.15">
      <c r="A206" s="5">
        <v>2016</v>
      </c>
      <c r="B206" s="4" t="s">
        <v>7</v>
      </c>
      <c r="C206" s="8">
        <v>140</v>
      </c>
      <c r="D206" s="8">
        <v>447</v>
      </c>
      <c r="E206" s="8">
        <f t="shared" si="1"/>
        <v>587</v>
      </c>
    </row>
    <row r="207" spans="1:5" x14ac:dyDescent="0.15">
      <c r="A207" s="5">
        <v>2016</v>
      </c>
      <c r="B207" s="4" t="s">
        <v>8</v>
      </c>
      <c r="C207" s="8">
        <v>574</v>
      </c>
      <c r="D207" s="8">
        <v>1398</v>
      </c>
      <c r="E207" s="8">
        <f t="shared" si="1"/>
        <v>1972</v>
      </c>
    </row>
    <row r="208" spans="1:5" x14ac:dyDescent="0.15">
      <c r="A208" s="5">
        <v>2016</v>
      </c>
      <c r="B208" s="4" t="s">
        <v>9</v>
      </c>
      <c r="C208" s="8">
        <v>1904</v>
      </c>
      <c r="D208" s="8">
        <v>2586</v>
      </c>
      <c r="E208" s="8">
        <f t="shared" si="1"/>
        <v>4490</v>
      </c>
    </row>
    <row r="209" spans="1:5" x14ac:dyDescent="0.15">
      <c r="A209" s="5">
        <v>2016</v>
      </c>
      <c r="B209" s="4" t="s">
        <v>34</v>
      </c>
      <c r="C209" s="8">
        <v>1200</v>
      </c>
      <c r="D209" s="8">
        <v>1882</v>
      </c>
      <c r="E209" s="8">
        <f t="shared" si="1"/>
        <v>3082</v>
      </c>
    </row>
    <row r="210" spans="1:5" x14ac:dyDescent="0.15">
      <c r="A210" s="5">
        <v>2016</v>
      </c>
      <c r="B210" s="4" t="s">
        <v>10</v>
      </c>
      <c r="C210" s="8">
        <v>286</v>
      </c>
      <c r="D210" s="8">
        <v>499</v>
      </c>
      <c r="E210" s="8">
        <f t="shared" si="1"/>
        <v>785</v>
      </c>
    </row>
    <row r="211" spans="1:5" x14ac:dyDescent="0.15">
      <c r="A211" s="5">
        <v>2016</v>
      </c>
      <c r="B211" s="4" t="s">
        <v>11</v>
      </c>
      <c r="C211" s="8">
        <v>2688</v>
      </c>
      <c r="D211" s="8">
        <v>5014</v>
      </c>
      <c r="E211" s="8">
        <f t="shared" si="1"/>
        <v>7702</v>
      </c>
    </row>
    <row r="212" spans="1:5" x14ac:dyDescent="0.15">
      <c r="A212" s="5">
        <v>2016</v>
      </c>
      <c r="B212" s="4" t="s">
        <v>12</v>
      </c>
      <c r="C212" s="8">
        <v>450</v>
      </c>
      <c r="D212" s="8">
        <v>928</v>
      </c>
      <c r="E212" s="8">
        <f t="shared" si="1"/>
        <v>1378</v>
      </c>
    </row>
    <row r="213" spans="1:5" x14ac:dyDescent="0.15">
      <c r="A213" s="5">
        <v>2016</v>
      </c>
      <c r="B213" s="4" t="s">
        <v>13</v>
      </c>
      <c r="C213" s="8">
        <v>1329</v>
      </c>
      <c r="D213" s="8">
        <v>2987</v>
      </c>
      <c r="E213" s="8">
        <f t="shared" si="1"/>
        <v>4316</v>
      </c>
    </row>
    <row r="214" spans="1:5" x14ac:dyDescent="0.15">
      <c r="A214" s="5">
        <v>2016</v>
      </c>
      <c r="B214" s="4" t="s">
        <v>14</v>
      </c>
      <c r="C214" s="8">
        <v>1661</v>
      </c>
      <c r="D214" s="8">
        <v>2233</v>
      </c>
      <c r="E214" s="8">
        <f t="shared" si="1"/>
        <v>3894</v>
      </c>
    </row>
    <row r="215" spans="1:5" x14ac:dyDescent="0.15">
      <c r="A215" s="5">
        <v>2016</v>
      </c>
      <c r="B215" s="4" t="s">
        <v>15</v>
      </c>
      <c r="C215" s="8">
        <v>5008</v>
      </c>
      <c r="D215" s="8">
        <v>6062</v>
      </c>
      <c r="E215" s="8">
        <f t="shared" si="1"/>
        <v>11070</v>
      </c>
    </row>
    <row r="216" spans="1:5" x14ac:dyDescent="0.15">
      <c r="A216" s="5">
        <v>2016</v>
      </c>
      <c r="B216" s="4" t="s">
        <v>31</v>
      </c>
      <c r="C216" s="8">
        <v>888</v>
      </c>
      <c r="D216" s="8">
        <v>1314</v>
      </c>
      <c r="E216" s="8">
        <f t="shared" si="1"/>
        <v>2202</v>
      </c>
    </row>
    <row r="217" spans="1:5" x14ac:dyDescent="0.15">
      <c r="A217" s="5">
        <v>2016</v>
      </c>
      <c r="B217" s="4" t="s">
        <v>16</v>
      </c>
      <c r="C217" s="8">
        <v>976</v>
      </c>
      <c r="D217" s="8">
        <v>1402</v>
      </c>
      <c r="E217" s="8">
        <f t="shared" si="1"/>
        <v>2378</v>
      </c>
    </row>
    <row r="218" spans="1:5" x14ac:dyDescent="0.15">
      <c r="A218" s="5">
        <v>2016</v>
      </c>
      <c r="B218" s="4" t="s">
        <v>17</v>
      </c>
      <c r="C218" s="8">
        <v>44</v>
      </c>
      <c r="D218" s="8">
        <v>49</v>
      </c>
      <c r="E218" s="8">
        <f t="shared" si="1"/>
        <v>93</v>
      </c>
    </row>
    <row r="219" spans="1:5" x14ac:dyDescent="0.15">
      <c r="A219" s="5">
        <v>2016</v>
      </c>
      <c r="B219" s="4" t="s">
        <v>18</v>
      </c>
      <c r="C219" s="8">
        <v>636</v>
      </c>
      <c r="D219" s="8">
        <v>1201</v>
      </c>
      <c r="E219" s="8">
        <f t="shared" si="1"/>
        <v>1837</v>
      </c>
    </row>
    <row r="220" spans="1:5" x14ac:dyDescent="0.15">
      <c r="A220" s="5">
        <v>2016</v>
      </c>
      <c r="B220" s="4" t="s">
        <v>19</v>
      </c>
      <c r="C220" s="8">
        <v>266</v>
      </c>
      <c r="D220" s="8">
        <v>549</v>
      </c>
      <c r="E220" s="8">
        <f t="shared" si="1"/>
        <v>815</v>
      </c>
    </row>
    <row r="221" spans="1:5" x14ac:dyDescent="0.15">
      <c r="A221" s="5">
        <v>2016</v>
      </c>
      <c r="B221" s="4" t="s">
        <v>20</v>
      </c>
      <c r="C221" s="8">
        <v>795</v>
      </c>
      <c r="D221" s="8">
        <v>1447</v>
      </c>
      <c r="E221" s="8">
        <f t="shared" si="1"/>
        <v>2242</v>
      </c>
    </row>
    <row r="222" spans="1:5" x14ac:dyDescent="0.15">
      <c r="A222" s="5">
        <v>2016</v>
      </c>
      <c r="B222" s="4" t="s">
        <v>32</v>
      </c>
      <c r="C222" s="8">
        <v>324</v>
      </c>
      <c r="D222" s="8">
        <v>788</v>
      </c>
      <c r="E222" s="8">
        <f t="shared" si="1"/>
        <v>1112</v>
      </c>
    </row>
    <row r="223" spans="1:5" x14ac:dyDescent="0.15">
      <c r="A223" s="5">
        <v>2016</v>
      </c>
      <c r="B223" s="4" t="s">
        <v>21</v>
      </c>
      <c r="C223" s="8">
        <v>49</v>
      </c>
      <c r="D223" s="8">
        <v>249</v>
      </c>
      <c r="E223" s="8">
        <f t="shared" si="1"/>
        <v>298</v>
      </c>
    </row>
    <row r="224" spans="1:5" x14ac:dyDescent="0.15">
      <c r="A224" s="5">
        <v>2016</v>
      </c>
      <c r="B224" s="4" t="s">
        <v>22</v>
      </c>
      <c r="C224" s="8">
        <v>724</v>
      </c>
      <c r="D224" s="8">
        <v>1688</v>
      </c>
      <c r="E224" s="8">
        <f t="shared" si="1"/>
        <v>2412</v>
      </c>
    </row>
    <row r="225" spans="1:5" x14ac:dyDescent="0.15">
      <c r="A225" s="5">
        <v>2016</v>
      </c>
      <c r="B225" s="4" t="s">
        <v>23</v>
      </c>
      <c r="C225" s="8">
        <v>137</v>
      </c>
      <c r="D225" s="8">
        <v>397</v>
      </c>
      <c r="E225" s="8">
        <f t="shared" si="1"/>
        <v>534</v>
      </c>
    </row>
    <row r="226" spans="1:5" x14ac:dyDescent="0.15">
      <c r="A226" s="5">
        <v>2016</v>
      </c>
      <c r="B226" s="4" t="s">
        <v>24</v>
      </c>
      <c r="C226" s="8">
        <v>31</v>
      </c>
      <c r="D226" s="8">
        <v>78</v>
      </c>
      <c r="E226" s="8">
        <f t="shared" si="1"/>
        <v>109</v>
      </c>
    </row>
    <row r="227" spans="1:5" x14ac:dyDescent="0.15">
      <c r="A227" s="5">
        <v>2016</v>
      </c>
      <c r="B227" s="4" t="s">
        <v>25</v>
      </c>
      <c r="C227" s="8">
        <v>870</v>
      </c>
      <c r="D227" s="8">
        <v>1666</v>
      </c>
      <c r="E227" s="8">
        <f t="shared" si="1"/>
        <v>2536</v>
      </c>
    </row>
    <row r="228" spans="1:5" x14ac:dyDescent="0.15">
      <c r="A228" s="5">
        <v>2016</v>
      </c>
      <c r="B228" s="4" t="s">
        <v>26</v>
      </c>
      <c r="C228" s="8">
        <v>178</v>
      </c>
      <c r="D228" s="8">
        <v>938</v>
      </c>
      <c r="E228" s="8">
        <f t="shared" si="1"/>
        <v>1116</v>
      </c>
    </row>
    <row r="229" spans="1:5" x14ac:dyDescent="0.15">
      <c r="A229" s="5">
        <v>2016</v>
      </c>
      <c r="B229" s="4" t="s">
        <v>27</v>
      </c>
      <c r="C229" s="8">
        <v>606</v>
      </c>
      <c r="D229" s="8">
        <v>702</v>
      </c>
      <c r="E229" s="8">
        <f t="shared" si="1"/>
        <v>1308</v>
      </c>
    </row>
    <row r="230" spans="1:5" x14ac:dyDescent="0.15">
      <c r="A230" s="5">
        <v>2016</v>
      </c>
      <c r="B230" s="4" t="s">
        <v>33</v>
      </c>
      <c r="C230" s="8">
        <v>1009</v>
      </c>
      <c r="D230" s="8">
        <v>1721</v>
      </c>
      <c r="E230" s="8">
        <f t="shared" si="1"/>
        <v>2730</v>
      </c>
    </row>
    <row r="231" spans="1:5" x14ac:dyDescent="0.15">
      <c r="A231" s="5">
        <v>2016</v>
      </c>
      <c r="B231" s="4" t="s">
        <v>28</v>
      </c>
      <c r="C231" s="8">
        <v>78</v>
      </c>
      <c r="D231" s="8">
        <v>172</v>
      </c>
      <c r="E231" s="8">
        <f t="shared" si="1"/>
        <v>250</v>
      </c>
    </row>
    <row r="232" spans="1:5" x14ac:dyDescent="0.15">
      <c r="A232" s="5">
        <v>2016</v>
      </c>
      <c r="B232" s="4" t="s">
        <v>29</v>
      </c>
      <c r="C232" s="8">
        <v>309</v>
      </c>
      <c r="D232" s="8">
        <v>693</v>
      </c>
      <c r="E232" s="8">
        <f t="shared" ref="E232" si="6">SUM(C232:D232)</f>
        <v>1002</v>
      </c>
    </row>
  </sheetData>
  <sortState xmlns:xlrd2="http://schemas.microsoft.com/office/spreadsheetml/2017/richdata2" ref="B2:G397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"=Coahuila")</f>
        <v>434</v>
      </c>
      <c r="C2" s="8">
        <f>SUMIFS(Concentrado!D$2:D$232,Concentrado!$A$2:$A$232,"="&amp;$A2,Concentrado!$B$2:$B$232, "=Coahuila")</f>
        <v>498</v>
      </c>
      <c r="D2" s="8">
        <f>SUMIFS(Concentrado!E$2:E$232,Concentrado!$A$2:$A$232,"="&amp;$A2,Concentrado!$B$2:$B$232, "=Coahuila")</f>
        <v>932</v>
      </c>
    </row>
    <row r="3" spans="1:4" x14ac:dyDescent="0.2">
      <c r="A3" s="5">
        <v>2017</v>
      </c>
      <c r="B3" s="8">
        <f>SUMIFS(Concentrado!C$2:C$232,Concentrado!$A$2:$A$232,"="&amp;$A3,Concentrado!$B$2:$B$232, "=Coahuila")</f>
        <v>71</v>
      </c>
      <c r="C3" s="8">
        <f>SUMIFS(Concentrado!D$2:D$232,Concentrado!$A$2:$A$232,"="&amp;$A3,Concentrado!$B$2:$B$232, "=Coahuila")</f>
        <v>224</v>
      </c>
      <c r="D3" s="8">
        <f>SUMIFS(Concentrado!E$2:E$232,Concentrado!$A$2:$A$232,"="&amp;$A3,Concentrado!$B$2:$B$232, "=Coahuila")</f>
        <v>295</v>
      </c>
    </row>
    <row r="4" spans="1:4" x14ac:dyDescent="0.2">
      <c r="A4" s="5">
        <v>2018</v>
      </c>
      <c r="B4" s="8">
        <f>SUMIFS(Concentrado!C$2:C$232,Concentrado!$A$2:$A$232,"="&amp;$A4,Concentrado!$B$2:$B$232, "=Coahuila")</f>
        <v>35</v>
      </c>
      <c r="C4" s="8">
        <f>SUMIFS(Concentrado!D$2:D$232,Concentrado!$A$2:$A$232,"="&amp;$A4,Concentrado!$B$2:$B$232, "=Coahuila")</f>
        <v>107</v>
      </c>
      <c r="D4" s="8">
        <f>SUMIFS(Concentrado!E$2:E$232,Concentrado!$A$2:$A$232,"="&amp;$A4,Concentrado!$B$2:$B$232, "=Coahuila")</f>
        <v>142</v>
      </c>
    </row>
    <row r="5" spans="1:4" x14ac:dyDescent="0.2">
      <c r="A5" s="5">
        <v>2019</v>
      </c>
      <c r="B5" s="8">
        <f>SUMIFS(Concentrado!C$2:C$232,Concentrado!$A$2:$A$232,"="&amp;$A5,Concentrado!$B$2:$B$232, "=Coahuila")</f>
        <v>157</v>
      </c>
      <c r="C5" s="8">
        <f>SUMIFS(Concentrado!D$2:D$232,Concentrado!$A$2:$A$232,"="&amp;$A5,Concentrado!$B$2:$B$232, "=Coahuila")</f>
        <v>334</v>
      </c>
      <c r="D5" s="8">
        <f>SUMIFS(Concentrado!E$2:E$232,Concentrado!$A$2:$A$232,"="&amp;$A5,Concentrado!$B$2:$B$232, "=Coahuila")</f>
        <v>491</v>
      </c>
    </row>
    <row r="6" spans="1:4" x14ac:dyDescent="0.2">
      <c r="A6" s="5">
        <v>2020</v>
      </c>
      <c r="B6" s="8">
        <f>SUMIFS(Concentrado!C$2:C$232,Concentrado!$A$2:$A$232,"="&amp;$A6,Concentrado!$B$2:$B$232, "=Coahuila")</f>
        <v>37</v>
      </c>
      <c r="C6" s="8">
        <f>SUMIFS(Concentrado!D$2:D$232,Concentrado!$A$2:$A$232,"="&amp;$A6,Concentrado!$B$2:$B$232, "=Coahuila")</f>
        <v>90</v>
      </c>
      <c r="D6" s="8">
        <f>SUMIFS(Concentrado!E$2:E$232,Concentrado!$A$2:$A$232,"="&amp;$A6,Concentrado!$B$2:$B$232, "=Coahuila")</f>
        <v>127</v>
      </c>
    </row>
    <row r="7" spans="1:4" x14ac:dyDescent="0.2">
      <c r="A7" s="5">
        <v>2021</v>
      </c>
      <c r="B7" s="8">
        <f>SUMIFS(Concentrado!C$2:C$232,Concentrado!$A$2:$A$232,"="&amp;$A7,Concentrado!$B$2:$B$232, "=Coahuila")</f>
        <v>66</v>
      </c>
      <c r="C7" s="8">
        <f>SUMIFS(Concentrado!D$2:D$232,Concentrado!$A$2:$A$232,"="&amp;$A7,Concentrado!$B$2:$B$232, "=Coahuila")</f>
        <v>165</v>
      </c>
      <c r="D7" s="8">
        <f>SUMIFS(Concentrado!E$2:E$232,Concentrado!$A$2:$A$232,"="&amp;$A7,Concentrado!$B$2:$B$232, "=Coahuila")</f>
        <v>231</v>
      </c>
    </row>
    <row r="8" spans="1:4" x14ac:dyDescent="0.2">
      <c r="A8" s="5">
        <v>2022</v>
      </c>
      <c r="B8" s="8">
        <f>SUMIFS(Concentrado!C$2:C$232,Concentrado!$A$2:$A$232,"="&amp;$A8,Concentrado!$B$2:$B$232, "=Coahuila")</f>
        <v>58</v>
      </c>
      <c r="C8" s="8">
        <f>SUMIFS(Concentrado!D$2:D$232,Concentrado!$A$2:$A$232,"="&amp;$A8,Concentrado!$B$2:$B$232, "=Coahuila")</f>
        <v>203</v>
      </c>
      <c r="D8" s="8">
        <f>SUMIFS(Concentrado!E$2:E$232,Concentrado!$A$2:$A$232,"="&amp;$A8,Concentrado!$B$2:$B$232, "=Coahuila")</f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"=Colima")</f>
        <v>140</v>
      </c>
      <c r="C2" s="8">
        <f>SUMIFS(Concentrado!D$2:D$232,Concentrado!$A$2:$A$232,"="&amp;$A2,Concentrado!$B$2:$B$232, "=Colima")</f>
        <v>447</v>
      </c>
      <c r="D2" s="8">
        <f>SUMIFS(Concentrado!E$2:E$232,Concentrado!$A$2:$A$232,"="&amp;$A2,Concentrado!$B$2:$B$232, "=Colima")</f>
        <v>587</v>
      </c>
    </row>
    <row r="3" spans="1:4" x14ac:dyDescent="0.2">
      <c r="A3" s="5">
        <v>2017</v>
      </c>
      <c r="B3" s="8">
        <f>SUMIFS(Concentrado!C$2:C$232,Concentrado!$A$2:$A$232,"="&amp;$A3,Concentrado!$B$2:$B$232, "=Colima")</f>
        <v>144</v>
      </c>
      <c r="C3" s="8">
        <f>SUMIFS(Concentrado!D$2:D$232,Concentrado!$A$2:$A$232,"="&amp;$A3,Concentrado!$B$2:$B$232, "=Colima")</f>
        <v>748</v>
      </c>
      <c r="D3" s="8">
        <f>SUMIFS(Concentrado!E$2:E$232,Concentrado!$A$2:$A$232,"="&amp;$A3,Concentrado!$B$2:$B$232, "=Colima")</f>
        <v>892</v>
      </c>
    </row>
    <row r="4" spans="1:4" x14ac:dyDescent="0.2">
      <c r="A4" s="5">
        <v>2018</v>
      </c>
      <c r="B4" s="8">
        <f>SUMIFS(Concentrado!C$2:C$232,Concentrado!$A$2:$A$232,"="&amp;$A4,Concentrado!$B$2:$B$232, "=Colima")</f>
        <v>107</v>
      </c>
      <c r="C4" s="8">
        <f>SUMIFS(Concentrado!D$2:D$232,Concentrado!$A$2:$A$232,"="&amp;$A4,Concentrado!$B$2:$B$232, "=Colima")</f>
        <v>475</v>
      </c>
      <c r="D4" s="8">
        <f>SUMIFS(Concentrado!E$2:E$232,Concentrado!$A$2:$A$232,"="&amp;$A4,Concentrado!$B$2:$B$232, "=Colima")</f>
        <v>582</v>
      </c>
    </row>
    <row r="5" spans="1:4" x14ac:dyDescent="0.2">
      <c r="A5" s="5">
        <v>2019</v>
      </c>
      <c r="B5" s="8">
        <f>SUMIFS(Concentrado!C$2:C$232,Concentrado!$A$2:$A$232,"="&amp;$A5,Concentrado!$B$2:$B$232, "=Colima")</f>
        <v>133</v>
      </c>
      <c r="C5" s="8">
        <f>SUMIFS(Concentrado!D$2:D$232,Concentrado!$A$2:$A$232,"="&amp;$A5,Concentrado!$B$2:$B$232, "=Colima")</f>
        <v>484</v>
      </c>
      <c r="D5" s="8">
        <f>SUMIFS(Concentrado!E$2:E$232,Concentrado!$A$2:$A$232,"="&amp;$A5,Concentrado!$B$2:$B$232, "=Colima")</f>
        <v>617</v>
      </c>
    </row>
    <row r="6" spans="1:4" x14ac:dyDescent="0.2">
      <c r="A6" s="5">
        <v>2020</v>
      </c>
      <c r="B6" s="8">
        <f>SUMIFS(Concentrado!C$2:C$232,Concentrado!$A$2:$A$232,"="&amp;$A6,Concentrado!$B$2:$B$232, "=Colima")</f>
        <v>64</v>
      </c>
      <c r="C6" s="8">
        <f>SUMIFS(Concentrado!D$2:D$232,Concentrado!$A$2:$A$232,"="&amp;$A6,Concentrado!$B$2:$B$232, "=Colima")</f>
        <v>148</v>
      </c>
      <c r="D6" s="8">
        <f>SUMIFS(Concentrado!E$2:E$232,Concentrado!$A$2:$A$232,"="&amp;$A6,Concentrado!$B$2:$B$232, "=Colima")</f>
        <v>212</v>
      </c>
    </row>
    <row r="7" spans="1:4" x14ac:dyDescent="0.2">
      <c r="A7" s="5">
        <v>2021</v>
      </c>
      <c r="B7" s="8">
        <f>SUMIFS(Concentrado!C$2:C$232,Concentrado!$A$2:$A$232,"="&amp;$A7,Concentrado!$B$2:$B$232, "=Colima")</f>
        <v>104</v>
      </c>
      <c r="C7" s="8">
        <f>SUMIFS(Concentrado!D$2:D$232,Concentrado!$A$2:$A$232,"="&amp;$A7,Concentrado!$B$2:$B$232, "=Colima")</f>
        <v>168</v>
      </c>
      <c r="D7" s="8">
        <f>SUMIFS(Concentrado!E$2:E$232,Concentrado!$A$2:$A$232,"="&amp;$A7,Concentrado!$B$2:$B$232, "=Colima")</f>
        <v>272</v>
      </c>
    </row>
    <row r="8" spans="1:4" x14ac:dyDescent="0.2">
      <c r="A8" s="5">
        <v>2022</v>
      </c>
      <c r="B8" s="8">
        <f>SUMIFS(Concentrado!C$2:C$232,Concentrado!$A$2:$A$232,"="&amp;$A8,Concentrado!$B$2:$B$232, "=Colima")</f>
        <v>94</v>
      </c>
      <c r="C8" s="8">
        <f>SUMIFS(Concentrado!D$2:D$232,Concentrado!$A$2:$A$232,"="&amp;$A8,Concentrado!$B$2:$B$232, "=Colima")</f>
        <v>251</v>
      </c>
      <c r="D8" s="8">
        <f>SUMIFS(Concentrado!E$2:E$232,Concentrado!$A$2:$A$232,"="&amp;$A8,Concentrado!$B$2:$B$232, "=Colima")</f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"=Durango")</f>
        <v>286</v>
      </c>
      <c r="C2" s="8">
        <f>SUMIFS(Concentrado!D$2:D$232,Concentrado!$A$2:$A$232,"="&amp;$A2,Concentrado!$B$2:$B$232, "=Durango")</f>
        <v>499</v>
      </c>
      <c r="D2" s="8">
        <f>SUMIFS(Concentrado!E$2:E$232,Concentrado!$A$2:$A$232,"="&amp;$A2,Concentrado!$B$2:$B$232, "=Durango")</f>
        <v>785</v>
      </c>
    </row>
    <row r="3" spans="1:4" x14ac:dyDescent="0.2">
      <c r="A3" s="5">
        <v>2017</v>
      </c>
      <c r="B3" s="8">
        <f>SUMIFS(Concentrado!C$2:C$232,Concentrado!$A$2:$A$232,"="&amp;$A3,Concentrado!$B$2:$B$232, "=Durango")</f>
        <v>356</v>
      </c>
      <c r="C3" s="8">
        <f>SUMIFS(Concentrado!D$2:D$232,Concentrado!$A$2:$A$232,"="&amp;$A3,Concentrado!$B$2:$B$232, "=Durango")</f>
        <v>213</v>
      </c>
      <c r="D3" s="8">
        <f>SUMIFS(Concentrado!E$2:E$232,Concentrado!$A$2:$A$232,"="&amp;$A3,Concentrado!$B$2:$B$232, "=Durango")</f>
        <v>569</v>
      </c>
    </row>
    <row r="4" spans="1:4" x14ac:dyDescent="0.2">
      <c r="A4" s="5">
        <v>2018</v>
      </c>
      <c r="B4" s="8">
        <f>SUMIFS(Concentrado!C$2:C$232,Concentrado!$A$2:$A$232,"="&amp;$A4,Concentrado!$B$2:$B$232, "=Durango")</f>
        <v>168</v>
      </c>
      <c r="C4" s="8">
        <f>SUMIFS(Concentrado!D$2:D$232,Concentrado!$A$2:$A$232,"="&amp;$A4,Concentrado!$B$2:$B$232, "=Durango")</f>
        <v>180</v>
      </c>
      <c r="D4" s="8">
        <f>SUMIFS(Concentrado!E$2:E$232,Concentrado!$A$2:$A$232,"="&amp;$A4,Concentrado!$B$2:$B$232, "=Durango")</f>
        <v>348</v>
      </c>
    </row>
    <row r="5" spans="1:4" x14ac:dyDescent="0.2">
      <c r="A5" s="5">
        <v>2019</v>
      </c>
      <c r="B5" s="8">
        <f>SUMIFS(Concentrado!C$2:C$232,Concentrado!$A$2:$A$232,"="&amp;$A5,Concentrado!$B$2:$B$232, "=Durango")</f>
        <v>622</v>
      </c>
      <c r="C5" s="8">
        <f>SUMIFS(Concentrado!D$2:D$232,Concentrado!$A$2:$A$232,"="&amp;$A5,Concentrado!$B$2:$B$232, "=Durango")</f>
        <v>731</v>
      </c>
      <c r="D5" s="8">
        <f>SUMIFS(Concentrado!E$2:E$232,Concentrado!$A$2:$A$232,"="&amp;$A5,Concentrado!$B$2:$B$232, "=Durango")</f>
        <v>1353</v>
      </c>
    </row>
    <row r="6" spans="1:4" x14ac:dyDescent="0.2">
      <c r="A6" s="5">
        <v>2020</v>
      </c>
      <c r="B6" s="8">
        <f>SUMIFS(Concentrado!C$2:C$232,Concentrado!$A$2:$A$232,"="&amp;$A6,Concentrado!$B$2:$B$232, "=Durango")</f>
        <v>371</v>
      </c>
      <c r="C6" s="8">
        <f>SUMIFS(Concentrado!D$2:D$232,Concentrado!$A$2:$A$232,"="&amp;$A6,Concentrado!$B$2:$B$232, "=Durango")</f>
        <v>569</v>
      </c>
      <c r="D6" s="8">
        <f>SUMIFS(Concentrado!E$2:E$232,Concentrado!$A$2:$A$232,"="&amp;$A6,Concentrado!$B$2:$B$232, "=Durango")</f>
        <v>940</v>
      </c>
    </row>
    <row r="7" spans="1:4" x14ac:dyDescent="0.2">
      <c r="A7" s="5">
        <v>2021</v>
      </c>
      <c r="B7" s="8">
        <f>SUMIFS(Concentrado!C$2:C$232,Concentrado!$A$2:$A$232,"="&amp;$A7,Concentrado!$B$2:$B$232, "=Durango")</f>
        <v>661</v>
      </c>
      <c r="C7" s="8">
        <f>SUMIFS(Concentrado!D$2:D$232,Concentrado!$A$2:$A$232,"="&amp;$A7,Concentrado!$B$2:$B$232, "=Durango")</f>
        <v>607</v>
      </c>
      <c r="D7" s="8">
        <f>SUMIFS(Concentrado!E$2:E$232,Concentrado!$A$2:$A$232,"="&amp;$A7,Concentrado!$B$2:$B$232, "=Durango")</f>
        <v>1268</v>
      </c>
    </row>
    <row r="8" spans="1:4" x14ac:dyDescent="0.2">
      <c r="A8" s="5">
        <v>2022</v>
      </c>
      <c r="B8" s="8">
        <f>SUMIFS(Concentrado!C$2:C$232,Concentrado!$A$2:$A$232,"="&amp;$A8,Concentrado!$B$2:$B$232, "=Durango")</f>
        <v>801</v>
      </c>
      <c r="C8" s="8">
        <f>SUMIFS(Concentrado!D$2:D$232,Concentrado!$A$2:$A$232,"="&amp;$A8,Concentrado!$B$2:$B$232, "=Durango")</f>
        <v>638</v>
      </c>
      <c r="D8" s="8">
        <f>SUMIFS(Concentrado!E$2:E$232,Concentrado!$A$2:$A$232,"="&amp;$A8,Concentrado!$B$2:$B$232, "=Durango")</f>
        <v>1439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"=Guanajuato")</f>
        <v>2688</v>
      </c>
      <c r="C2" s="8">
        <f>SUMIFS(Concentrado!D$2:D$232,Concentrado!$A$2:$A$232,"="&amp;$A2,Concentrado!$B$2:$B$232, "=Guanajuato")</f>
        <v>5014</v>
      </c>
      <c r="D2" s="8">
        <f>SUMIFS(Concentrado!E$2:E$232,Concentrado!$A$2:$A$232,"="&amp;$A2,Concentrado!$B$2:$B$232, "=Guanajuato")</f>
        <v>7702</v>
      </c>
    </row>
    <row r="3" spans="1:4" x14ac:dyDescent="0.2">
      <c r="A3" s="5">
        <v>2017</v>
      </c>
      <c r="B3" s="8">
        <f>SUMIFS(Concentrado!C$2:C$232,Concentrado!$A$2:$A$232,"="&amp;$A3,Concentrado!$B$2:$B$232, "=Guanajuato")</f>
        <v>2223</v>
      </c>
      <c r="C3" s="8">
        <f>SUMIFS(Concentrado!D$2:D$232,Concentrado!$A$2:$A$232,"="&amp;$A3,Concentrado!$B$2:$B$232, "=Guanajuato")</f>
        <v>3843</v>
      </c>
      <c r="D3" s="8">
        <f>SUMIFS(Concentrado!E$2:E$232,Concentrado!$A$2:$A$232,"="&amp;$A3,Concentrado!$B$2:$B$232, "=Guanajuato")</f>
        <v>6066</v>
      </c>
    </row>
    <row r="4" spans="1:4" x14ac:dyDescent="0.2">
      <c r="A4" s="5">
        <v>2018</v>
      </c>
      <c r="B4" s="8">
        <f>SUMIFS(Concentrado!C$2:C$232,Concentrado!$A$2:$A$232,"="&amp;$A4,Concentrado!$B$2:$B$232, "=Guanajuato")</f>
        <v>1571</v>
      </c>
      <c r="C4" s="8">
        <f>SUMIFS(Concentrado!D$2:D$232,Concentrado!$A$2:$A$232,"="&amp;$A4,Concentrado!$B$2:$B$232, "=Guanajuato")</f>
        <v>3449</v>
      </c>
      <c r="D4" s="8">
        <f>SUMIFS(Concentrado!E$2:E$232,Concentrado!$A$2:$A$232,"="&amp;$A4,Concentrado!$B$2:$B$232, "=Guanajuato")</f>
        <v>5020</v>
      </c>
    </row>
    <row r="5" spans="1:4" x14ac:dyDescent="0.2">
      <c r="A5" s="5">
        <v>2019</v>
      </c>
      <c r="B5" s="8">
        <f>SUMIFS(Concentrado!C$2:C$232,Concentrado!$A$2:$A$232,"="&amp;$A5,Concentrado!$B$2:$B$232, "=Guanajuato")</f>
        <v>1549</v>
      </c>
      <c r="C5" s="8">
        <f>SUMIFS(Concentrado!D$2:D$232,Concentrado!$A$2:$A$232,"="&amp;$A5,Concentrado!$B$2:$B$232, "=Guanajuato")</f>
        <v>3717</v>
      </c>
      <c r="D5" s="8">
        <f>SUMIFS(Concentrado!E$2:E$232,Concentrado!$A$2:$A$232,"="&amp;$A5,Concentrado!$B$2:$B$232, "=Guanajuato")</f>
        <v>5266</v>
      </c>
    </row>
    <row r="6" spans="1:4" x14ac:dyDescent="0.2">
      <c r="A6" s="5">
        <v>2020</v>
      </c>
      <c r="B6" s="8">
        <f>SUMIFS(Concentrado!C$2:C$232,Concentrado!$A$2:$A$232,"="&amp;$A6,Concentrado!$B$2:$B$232, "=Guanajuato")</f>
        <v>766</v>
      </c>
      <c r="C6" s="8">
        <f>SUMIFS(Concentrado!D$2:D$232,Concentrado!$A$2:$A$232,"="&amp;$A6,Concentrado!$B$2:$B$232, "=Guanajuato")</f>
        <v>2551</v>
      </c>
      <c r="D6" s="8">
        <f>SUMIFS(Concentrado!E$2:E$232,Concentrado!$A$2:$A$232,"="&amp;$A6,Concentrado!$B$2:$B$232, "=Guanajuato")</f>
        <v>3317</v>
      </c>
    </row>
    <row r="7" spans="1:4" x14ac:dyDescent="0.2">
      <c r="A7" s="5">
        <v>2021</v>
      </c>
      <c r="B7" s="8">
        <f>SUMIFS(Concentrado!C$2:C$232,Concentrado!$A$2:$A$232,"="&amp;$A7,Concentrado!$B$2:$B$232, "=Guanajuato")</f>
        <v>803</v>
      </c>
      <c r="C7" s="8">
        <f>SUMIFS(Concentrado!D$2:D$232,Concentrado!$A$2:$A$232,"="&amp;$A7,Concentrado!$B$2:$B$232, "=Guanajuato")</f>
        <v>1863</v>
      </c>
      <c r="D7" s="8">
        <f>SUMIFS(Concentrado!E$2:E$232,Concentrado!$A$2:$A$232,"="&amp;$A7,Concentrado!$B$2:$B$232, "=Guanajuato")</f>
        <v>2666</v>
      </c>
    </row>
    <row r="8" spans="1:4" x14ac:dyDescent="0.2">
      <c r="A8" s="5">
        <v>2022</v>
      </c>
      <c r="B8" s="8">
        <f>SUMIFS(Concentrado!C$2:C$232,Concentrado!$A$2:$A$232,"="&amp;$A8,Concentrado!$B$2:$B$232, "=Guanajuato")</f>
        <v>1044</v>
      </c>
      <c r="C8" s="8">
        <f>SUMIFS(Concentrado!D$2:D$232,Concentrado!$A$2:$A$232,"="&amp;$A8,Concentrado!$B$2:$B$232, "=Guanajuato")</f>
        <v>2243</v>
      </c>
      <c r="D8" s="8">
        <f>SUMIFS(Concentrado!E$2:E$232,Concentrado!$A$2:$A$232,"="&amp;$A8,Concentrado!$B$2:$B$232, "=Guanajuato")</f>
        <v>3287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"=Guerrero")</f>
        <v>450</v>
      </c>
      <c r="C2" s="8">
        <f>SUMIFS(Concentrado!D$2:D$232,Concentrado!$A$2:$A$232,"="&amp;$A2,Concentrado!$B$2:$B$232, "=Guerrero")</f>
        <v>928</v>
      </c>
      <c r="D2" s="8">
        <f>SUMIFS(Concentrado!E$2:E$232,Concentrado!$A$2:$A$232,"="&amp;$A2,Concentrado!$B$2:$B$232, "=Guerrero")</f>
        <v>1378</v>
      </c>
    </row>
    <row r="3" spans="1:4" x14ac:dyDescent="0.2">
      <c r="A3" s="5">
        <v>2017</v>
      </c>
      <c r="B3" s="8">
        <f>SUMIFS(Concentrado!C$2:C$232,Concentrado!$A$2:$A$232,"="&amp;$A3,Concentrado!$B$2:$B$232, "=Guerrero")</f>
        <v>233</v>
      </c>
      <c r="C3" s="8">
        <f>SUMIFS(Concentrado!D$2:D$232,Concentrado!$A$2:$A$232,"="&amp;$A3,Concentrado!$B$2:$B$232, "=Guerrero")</f>
        <v>654</v>
      </c>
      <c r="D3" s="8">
        <f>SUMIFS(Concentrado!E$2:E$232,Concentrado!$A$2:$A$232,"="&amp;$A3,Concentrado!$B$2:$B$232, "=Guerrero")</f>
        <v>887</v>
      </c>
    </row>
    <row r="4" spans="1:4" x14ac:dyDescent="0.2">
      <c r="A4" s="5">
        <v>2018</v>
      </c>
      <c r="B4" s="8">
        <f>SUMIFS(Concentrado!C$2:C$232,Concentrado!$A$2:$A$232,"="&amp;$A4,Concentrado!$B$2:$B$232, "=Guerrero")</f>
        <v>213</v>
      </c>
      <c r="C4" s="8">
        <f>SUMIFS(Concentrado!D$2:D$232,Concentrado!$A$2:$A$232,"="&amp;$A4,Concentrado!$B$2:$B$232, "=Guerrero")</f>
        <v>429</v>
      </c>
      <c r="D4" s="8">
        <f>SUMIFS(Concentrado!E$2:E$232,Concentrado!$A$2:$A$232,"="&amp;$A4,Concentrado!$B$2:$B$232, "=Guerrero")</f>
        <v>642</v>
      </c>
    </row>
    <row r="5" spans="1:4" x14ac:dyDescent="0.2">
      <c r="A5" s="5">
        <v>2019</v>
      </c>
      <c r="B5" s="8">
        <f>SUMIFS(Concentrado!C$2:C$232,Concentrado!$A$2:$A$232,"="&amp;$A5,Concentrado!$B$2:$B$232, "=Guerrero")</f>
        <v>414</v>
      </c>
      <c r="C5" s="8">
        <f>SUMIFS(Concentrado!D$2:D$232,Concentrado!$A$2:$A$232,"="&amp;$A5,Concentrado!$B$2:$B$232, "=Guerrero")</f>
        <v>802</v>
      </c>
      <c r="D5" s="8">
        <f>SUMIFS(Concentrado!E$2:E$232,Concentrado!$A$2:$A$232,"="&amp;$A5,Concentrado!$B$2:$B$232, "=Guerrero")</f>
        <v>1216</v>
      </c>
    </row>
    <row r="6" spans="1:4" x14ac:dyDescent="0.2">
      <c r="A6" s="5">
        <v>2020</v>
      </c>
      <c r="B6" s="8">
        <f>SUMIFS(Concentrado!C$2:C$232,Concentrado!$A$2:$A$232,"="&amp;$A6,Concentrado!$B$2:$B$232, "=Guerrero")</f>
        <v>348</v>
      </c>
      <c r="C6" s="8">
        <f>SUMIFS(Concentrado!D$2:D$232,Concentrado!$A$2:$A$232,"="&amp;$A6,Concentrado!$B$2:$B$232, "=Guerrero")</f>
        <v>573</v>
      </c>
      <c r="D6" s="8">
        <f>SUMIFS(Concentrado!E$2:E$232,Concentrado!$A$2:$A$232,"="&amp;$A6,Concentrado!$B$2:$B$232, "=Guerrero")</f>
        <v>921</v>
      </c>
    </row>
    <row r="7" spans="1:4" x14ac:dyDescent="0.2">
      <c r="A7" s="5">
        <v>2021</v>
      </c>
      <c r="B7" s="8">
        <f>SUMIFS(Concentrado!C$2:C$232,Concentrado!$A$2:$A$232,"="&amp;$A7,Concentrado!$B$2:$B$232, "=Guerrero")</f>
        <v>335</v>
      </c>
      <c r="C7" s="8">
        <f>SUMIFS(Concentrado!D$2:D$232,Concentrado!$A$2:$A$232,"="&amp;$A7,Concentrado!$B$2:$B$232, "=Guerrero")</f>
        <v>752</v>
      </c>
      <c r="D7" s="8">
        <f>SUMIFS(Concentrado!E$2:E$232,Concentrado!$A$2:$A$232,"="&amp;$A7,Concentrado!$B$2:$B$232, "=Guerrero")</f>
        <v>1087</v>
      </c>
    </row>
    <row r="8" spans="1:4" x14ac:dyDescent="0.2">
      <c r="A8" s="5">
        <v>2022</v>
      </c>
      <c r="B8" s="8">
        <f>SUMIFS(Concentrado!C$2:C$232,Concentrado!$A$2:$A$232,"="&amp;$A8,Concentrado!$B$2:$B$232, "=Guerrero")</f>
        <v>627</v>
      </c>
      <c r="C8" s="8">
        <f>SUMIFS(Concentrado!D$2:D$232,Concentrado!$A$2:$A$232,"="&amp;$A8,Concentrado!$B$2:$B$232, "=Guerrero")</f>
        <v>874</v>
      </c>
      <c r="D8" s="8">
        <f>SUMIFS(Concentrado!E$2:E$232,Concentrado!$A$2:$A$232,"="&amp;$A8,Concentrado!$B$2:$B$232, "=Guerrero")</f>
        <v>1501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"=Hidalgo")</f>
        <v>1329</v>
      </c>
      <c r="C2" s="8">
        <f>SUMIFS(Concentrado!D$2:D$232,Concentrado!$A$2:$A$232,"="&amp;$A2,Concentrado!$B$2:$B$232, "=Hidalgo")</f>
        <v>2987</v>
      </c>
      <c r="D2" s="8">
        <f>SUMIFS(Concentrado!E$2:E$232,Concentrado!$A$2:$A$232,"="&amp;$A2,Concentrado!$B$2:$B$232, "=Hidalgo")</f>
        <v>4316</v>
      </c>
    </row>
    <row r="3" spans="1:4" x14ac:dyDescent="0.2">
      <c r="A3" s="5">
        <v>2017</v>
      </c>
      <c r="B3" s="8">
        <f>SUMIFS(Concentrado!C$2:C$232,Concentrado!$A$2:$A$232,"="&amp;$A3,Concentrado!$B$2:$B$232, "=Hidalgo")</f>
        <v>489</v>
      </c>
      <c r="C3" s="8">
        <f>SUMIFS(Concentrado!D$2:D$232,Concentrado!$A$2:$A$232,"="&amp;$A3,Concentrado!$B$2:$B$232, "=Hidalgo")</f>
        <v>1493</v>
      </c>
      <c r="D3" s="8">
        <f>SUMIFS(Concentrado!E$2:E$232,Concentrado!$A$2:$A$232,"="&amp;$A3,Concentrado!$B$2:$B$232, "=Hidalgo")</f>
        <v>1982</v>
      </c>
    </row>
    <row r="4" spans="1:4" x14ac:dyDescent="0.2">
      <c r="A4" s="5">
        <v>2018</v>
      </c>
      <c r="B4" s="8">
        <f>SUMIFS(Concentrado!C$2:C$232,Concentrado!$A$2:$A$232,"="&amp;$A4,Concentrado!$B$2:$B$232, "=Hidalgo")</f>
        <v>372</v>
      </c>
      <c r="C4" s="8">
        <f>SUMIFS(Concentrado!D$2:D$232,Concentrado!$A$2:$A$232,"="&amp;$A4,Concentrado!$B$2:$B$232, "=Hidalgo")</f>
        <v>1749</v>
      </c>
      <c r="D4" s="8">
        <f>SUMIFS(Concentrado!E$2:E$232,Concentrado!$A$2:$A$232,"="&amp;$A4,Concentrado!$B$2:$B$232, "=Hidalgo")</f>
        <v>2121</v>
      </c>
    </row>
    <row r="5" spans="1:4" x14ac:dyDescent="0.2">
      <c r="A5" s="5">
        <v>2019</v>
      </c>
      <c r="B5" s="8">
        <f>SUMIFS(Concentrado!C$2:C$232,Concentrado!$A$2:$A$232,"="&amp;$A5,Concentrado!$B$2:$B$232, "=Hidalgo")</f>
        <v>954</v>
      </c>
      <c r="C5" s="8">
        <f>SUMIFS(Concentrado!D$2:D$232,Concentrado!$A$2:$A$232,"="&amp;$A5,Concentrado!$B$2:$B$232, "=Hidalgo")</f>
        <v>2287</v>
      </c>
      <c r="D5" s="8">
        <f>SUMIFS(Concentrado!E$2:E$232,Concentrado!$A$2:$A$232,"="&amp;$A5,Concentrado!$B$2:$B$232, "=Hidalgo")</f>
        <v>3241</v>
      </c>
    </row>
    <row r="6" spans="1:4" x14ac:dyDescent="0.2">
      <c r="A6" s="5">
        <v>2020</v>
      </c>
      <c r="B6" s="8">
        <f>SUMIFS(Concentrado!C$2:C$232,Concentrado!$A$2:$A$232,"="&amp;$A6,Concentrado!$B$2:$B$232, "=Hidalgo")</f>
        <v>371</v>
      </c>
      <c r="C6" s="8">
        <f>SUMIFS(Concentrado!D$2:D$232,Concentrado!$A$2:$A$232,"="&amp;$A6,Concentrado!$B$2:$B$232, "=Hidalgo")</f>
        <v>966</v>
      </c>
      <c r="D6" s="8">
        <f>SUMIFS(Concentrado!E$2:E$232,Concentrado!$A$2:$A$232,"="&amp;$A6,Concentrado!$B$2:$B$232, "=Hidalgo")</f>
        <v>1337</v>
      </c>
    </row>
    <row r="7" spans="1:4" x14ac:dyDescent="0.2">
      <c r="A7" s="5">
        <v>2021</v>
      </c>
      <c r="B7" s="8">
        <f>SUMIFS(Concentrado!C$2:C$232,Concentrado!$A$2:$A$232,"="&amp;$A7,Concentrado!$B$2:$B$232, "=Hidalgo")</f>
        <v>320</v>
      </c>
      <c r="C7" s="8">
        <f>SUMIFS(Concentrado!D$2:D$232,Concentrado!$A$2:$A$232,"="&amp;$A7,Concentrado!$B$2:$B$232, "=Hidalgo")</f>
        <v>1079</v>
      </c>
      <c r="D7" s="8">
        <f>SUMIFS(Concentrado!E$2:E$232,Concentrado!$A$2:$A$232,"="&amp;$A7,Concentrado!$B$2:$B$232, "=Hidalgo")</f>
        <v>1399</v>
      </c>
    </row>
    <row r="8" spans="1:4" x14ac:dyDescent="0.2">
      <c r="A8" s="5">
        <v>2022</v>
      </c>
      <c r="B8" s="8">
        <f>SUMIFS(Concentrado!C$2:C$232,Concentrado!$A$2:$A$232,"="&amp;$A8,Concentrado!$B$2:$B$232, "=Hidalgo")</f>
        <v>611</v>
      </c>
      <c r="C8" s="8">
        <f>SUMIFS(Concentrado!D$2:D$232,Concentrado!$A$2:$A$232,"="&amp;$A8,Concentrado!$B$2:$B$232, "=Hidalgo")</f>
        <v>1128</v>
      </c>
      <c r="D8" s="8">
        <f>SUMIFS(Concentrado!E$2:E$232,Concentrado!$A$2:$A$232,"="&amp;$A8,Concentrado!$B$2:$B$232, "=Hidalgo")</f>
        <v>1739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"=Jalisco")</f>
        <v>1661</v>
      </c>
      <c r="C2" s="8">
        <f>SUMIFS(Concentrado!D$2:D$232,Concentrado!$A$2:$A$232,"="&amp;$A2,Concentrado!$B$2:$B$232, "=Jalisco")</f>
        <v>2233</v>
      </c>
      <c r="D2" s="8">
        <f>SUMIFS(Concentrado!E$2:E$232,Concentrado!$A$2:$A$232,"="&amp;$A2,Concentrado!$B$2:$B$232, "=Jalisco")</f>
        <v>3894</v>
      </c>
    </row>
    <row r="3" spans="1:4" x14ac:dyDescent="0.2">
      <c r="A3" s="5">
        <v>2017</v>
      </c>
      <c r="B3" s="8">
        <f>SUMIFS(Concentrado!C$2:C$232,Concentrado!$A$2:$A$232,"="&amp;$A3,Concentrado!$B$2:$B$232, "=Jalisco")</f>
        <v>1373</v>
      </c>
      <c r="C3" s="8">
        <f>SUMIFS(Concentrado!D$2:D$232,Concentrado!$A$2:$A$232,"="&amp;$A3,Concentrado!$B$2:$B$232, "=Jalisco")</f>
        <v>2038</v>
      </c>
      <c r="D3" s="8">
        <f>SUMIFS(Concentrado!E$2:E$232,Concentrado!$A$2:$A$232,"="&amp;$A3,Concentrado!$B$2:$B$232, "=Jalisco")</f>
        <v>3411</v>
      </c>
    </row>
    <row r="4" spans="1:4" x14ac:dyDescent="0.2">
      <c r="A4" s="5">
        <v>2018</v>
      </c>
      <c r="B4" s="8">
        <f>SUMIFS(Concentrado!C$2:C$232,Concentrado!$A$2:$A$232,"="&amp;$A4,Concentrado!$B$2:$B$232, "=Jalisco")</f>
        <v>246</v>
      </c>
      <c r="C4" s="8">
        <f>SUMIFS(Concentrado!D$2:D$232,Concentrado!$A$2:$A$232,"="&amp;$A4,Concentrado!$B$2:$B$232, "=Jalisco")</f>
        <v>336</v>
      </c>
      <c r="D4" s="8">
        <f>SUMIFS(Concentrado!E$2:E$232,Concentrado!$A$2:$A$232,"="&amp;$A4,Concentrado!$B$2:$B$232, "=Jalisco")</f>
        <v>582</v>
      </c>
    </row>
    <row r="5" spans="1:4" x14ac:dyDescent="0.2">
      <c r="A5" s="5">
        <v>2019</v>
      </c>
      <c r="B5" s="8">
        <f>SUMIFS(Concentrado!C$2:C$232,Concentrado!$A$2:$A$232,"="&amp;$A5,Concentrado!$B$2:$B$232, "=Jalisco")</f>
        <v>701</v>
      </c>
      <c r="C5" s="8">
        <f>SUMIFS(Concentrado!D$2:D$232,Concentrado!$A$2:$A$232,"="&amp;$A5,Concentrado!$B$2:$B$232, "=Jalisco")</f>
        <v>1078</v>
      </c>
      <c r="D5" s="8">
        <f>SUMIFS(Concentrado!E$2:E$232,Concentrado!$A$2:$A$232,"="&amp;$A5,Concentrado!$B$2:$B$232, "=Jalisco")</f>
        <v>1779</v>
      </c>
    </row>
    <row r="6" spans="1:4" x14ac:dyDescent="0.2">
      <c r="A6" s="5">
        <v>2020</v>
      </c>
      <c r="B6" s="8">
        <f>SUMIFS(Concentrado!C$2:C$232,Concentrado!$A$2:$A$232,"="&amp;$A6,Concentrado!$B$2:$B$232, "=Jalisco")</f>
        <v>0</v>
      </c>
      <c r="C6" s="8">
        <f>SUMIFS(Concentrado!D$2:D$232,Concentrado!$A$2:$A$232,"="&amp;$A6,Concentrado!$B$2:$B$232, "=Jalisco")</f>
        <v>0</v>
      </c>
      <c r="D6" s="8">
        <f>SUMIFS(Concentrado!E$2:E$232,Concentrado!$A$2:$A$232,"="&amp;$A6,Concentrado!$B$2:$B$232, "=Jalisco")</f>
        <v>0</v>
      </c>
    </row>
    <row r="7" spans="1:4" x14ac:dyDescent="0.2">
      <c r="A7" s="5">
        <v>2021</v>
      </c>
      <c r="B7" s="8">
        <f>SUMIFS(Concentrado!C$2:C$232,Concentrado!$A$2:$A$232,"="&amp;$A7,Concentrado!$B$2:$B$232, "=Jalisco")</f>
        <v>0</v>
      </c>
      <c r="C7" s="8">
        <f>SUMIFS(Concentrado!D$2:D$232,Concentrado!$A$2:$A$232,"="&amp;$A7,Concentrado!$B$2:$B$232, "=Jalisco")</f>
        <v>0</v>
      </c>
      <c r="D7" s="8">
        <f>SUMIFS(Concentrado!E$2:E$232,Concentrado!$A$2:$A$232,"="&amp;$A7,Concentrado!$B$2:$B$232, "=Jalisco")</f>
        <v>0</v>
      </c>
    </row>
    <row r="8" spans="1:4" x14ac:dyDescent="0.2">
      <c r="A8" s="5">
        <v>2022</v>
      </c>
      <c r="B8" s="8">
        <f>SUMIFS(Concentrado!C$2:C$232,Concentrado!$A$2:$A$232,"="&amp;$A8,Concentrado!$B$2:$B$232, "=Jalisco")</f>
        <v>0</v>
      </c>
      <c r="C8" s="8">
        <f>SUMIFS(Concentrado!D$2:D$232,Concentrado!$A$2:$A$232,"="&amp;$A8,Concentrado!$B$2:$B$232, "=Jalisco")</f>
        <v>0</v>
      </c>
      <c r="D8" s="8">
        <f>SUMIFS(Concentrado!E$2:E$232,Concentrado!$A$2:$A$232,"="&amp;$A8,Concentrado!$B$2:$B$232, "=Jalisco")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"=México")</f>
        <v>5008</v>
      </c>
      <c r="C2" s="8">
        <f>SUMIFS(Concentrado!D$2:D$232,Concentrado!$A$2:$A$232,"="&amp;$A2,Concentrado!$B$2:$B$232, "=México")</f>
        <v>6062</v>
      </c>
      <c r="D2" s="8">
        <f>SUMIFS(Concentrado!E$2:E$232,Concentrado!$A$2:$A$232,"="&amp;$A2,Concentrado!$B$2:$B$232, "=México")</f>
        <v>11070</v>
      </c>
    </row>
    <row r="3" spans="1:4" x14ac:dyDescent="0.2">
      <c r="A3" s="5">
        <v>2017</v>
      </c>
      <c r="B3" s="8">
        <f>SUMIFS(Concentrado!C$2:C$232,Concentrado!$A$2:$A$232,"="&amp;$A3,Concentrado!$B$2:$B$232, "=México")</f>
        <v>3407</v>
      </c>
      <c r="C3" s="8">
        <f>SUMIFS(Concentrado!D$2:D$232,Concentrado!$A$2:$A$232,"="&amp;$A3,Concentrado!$B$2:$B$232, "=México")</f>
        <v>4838</v>
      </c>
      <c r="D3" s="8">
        <f>SUMIFS(Concentrado!E$2:E$232,Concentrado!$A$2:$A$232,"="&amp;$A3,Concentrado!$B$2:$B$232, "=México")</f>
        <v>8245</v>
      </c>
    </row>
    <row r="4" spans="1:4" x14ac:dyDescent="0.2">
      <c r="A4" s="5">
        <v>2018</v>
      </c>
      <c r="B4" s="8">
        <f>SUMIFS(Concentrado!C$2:C$232,Concentrado!$A$2:$A$232,"="&amp;$A4,Concentrado!$B$2:$B$232, "=México")</f>
        <v>2824</v>
      </c>
      <c r="C4" s="8">
        <f>SUMIFS(Concentrado!D$2:D$232,Concentrado!$A$2:$A$232,"="&amp;$A4,Concentrado!$B$2:$B$232, "=México")</f>
        <v>4244</v>
      </c>
      <c r="D4" s="8">
        <f>SUMIFS(Concentrado!E$2:E$232,Concentrado!$A$2:$A$232,"="&amp;$A4,Concentrado!$B$2:$B$232, "=México")</f>
        <v>7068</v>
      </c>
    </row>
    <row r="5" spans="1:4" x14ac:dyDescent="0.2">
      <c r="A5" s="5">
        <v>2019</v>
      </c>
      <c r="B5" s="8">
        <f>SUMIFS(Concentrado!C$2:C$232,Concentrado!$A$2:$A$232,"="&amp;$A5,Concentrado!$B$2:$B$232, "=México")</f>
        <v>2745</v>
      </c>
      <c r="C5" s="8">
        <f>SUMIFS(Concentrado!D$2:D$232,Concentrado!$A$2:$A$232,"="&amp;$A5,Concentrado!$B$2:$B$232, "=México")</f>
        <v>4126</v>
      </c>
      <c r="D5" s="8">
        <f>SUMIFS(Concentrado!E$2:E$232,Concentrado!$A$2:$A$232,"="&amp;$A5,Concentrado!$B$2:$B$232, "=México")</f>
        <v>6871</v>
      </c>
    </row>
    <row r="6" spans="1:4" x14ac:dyDescent="0.2">
      <c r="A6" s="5">
        <v>2020</v>
      </c>
      <c r="B6" s="8">
        <f>SUMIFS(Concentrado!C$2:C$232,Concentrado!$A$2:$A$232,"="&amp;$A6,Concentrado!$B$2:$B$232, "=México")</f>
        <v>1105</v>
      </c>
      <c r="C6" s="8">
        <f>SUMIFS(Concentrado!D$2:D$232,Concentrado!$A$2:$A$232,"="&amp;$A6,Concentrado!$B$2:$B$232, "=México")</f>
        <v>2132</v>
      </c>
      <c r="D6" s="8">
        <f>SUMIFS(Concentrado!E$2:E$232,Concentrado!$A$2:$A$232,"="&amp;$A6,Concentrado!$B$2:$B$232, "=México")</f>
        <v>3237</v>
      </c>
    </row>
    <row r="7" spans="1:4" x14ac:dyDescent="0.2">
      <c r="A7" s="5">
        <v>2021</v>
      </c>
      <c r="B7" s="8">
        <f>SUMIFS(Concentrado!C$2:C$232,Concentrado!$A$2:$A$232,"="&amp;$A7,Concentrado!$B$2:$B$232, "=México")</f>
        <v>1366</v>
      </c>
      <c r="C7" s="8">
        <f>SUMIFS(Concentrado!D$2:D$232,Concentrado!$A$2:$A$232,"="&amp;$A7,Concentrado!$B$2:$B$232, "=México")</f>
        <v>2749</v>
      </c>
      <c r="D7" s="8">
        <f>SUMIFS(Concentrado!E$2:E$232,Concentrado!$A$2:$A$232,"="&amp;$A7,Concentrado!$B$2:$B$232, "=México")</f>
        <v>4115</v>
      </c>
    </row>
    <row r="8" spans="1:4" x14ac:dyDescent="0.2">
      <c r="A8" s="5">
        <v>2022</v>
      </c>
      <c r="B8" s="8">
        <f>SUMIFS(Concentrado!C$2:C$232,Concentrado!$A$2:$A$232,"="&amp;$A8,Concentrado!$B$2:$B$232, "=México")</f>
        <v>1863</v>
      </c>
      <c r="C8" s="8">
        <f>SUMIFS(Concentrado!D$2:D$232,Concentrado!$A$2:$A$232,"="&amp;$A8,Concentrado!$B$2:$B$232, "=México")</f>
        <v>3427</v>
      </c>
      <c r="D8" s="8">
        <f>SUMIFS(Concentrado!E$2:E$232,Concentrado!$A$2:$A$232,"="&amp;$A8,Concentrado!$B$2:$B$232, "=México")</f>
        <v>5290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"=Michoacán")</f>
        <v>888</v>
      </c>
      <c r="C2" s="8">
        <f>SUMIFS(Concentrado!D$2:D$232,Concentrado!$A$2:$A$232,"="&amp;$A2,Concentrado!$B$2:$B$232, "=Michoacán")</f>
        <v>1314</v>
      </c>
      <c r="D2" s="8">
        <f>SUMIFS(Concentrado!E$2:E$232,Concentrado!$A$2:$A$232,"="&amp;$A2,Concentrado!$B$2:$B$232, "=Michoacán")</f>
        <v>2202</v>
      </c>
    </row>
    <row r="3" spans="1:4" x14ac:dyDescent="0.2">
      <c r="A3" s="5">
        <v>2017</v>
      </c>
      <c r="B3" s="8">
        <f>SUMIFS(Concentrado!C$2:C$232,Concentrado!$A$2:$A$232,"="&amp;$A3,Concentrado!$B$2:$B$232, "=Michoacán")</f>
        <v>126</v>
      </c>
      <c r="C3" s="8">
        <f>SUMIFS(Concentrado!D$2:D$232,Concentrado!$A$2:$A$232,"="&amp;$A3,Concentrado!$B$2:$B$232, "=Michoacán")</f>
        <v>390</v>
      </c>
      <c r="D3" s="8">
        <f>SUMIFS(Concentrado!E$2:E$232,Concentrado!$A$2:$A$232,"="&amp;$A3,Concentrado!$B$2:$B$232, "=Michoacán")</f>
        <v>516</v>
      </c>
    </row>
    <row r="4" spans="1:4" x14ac:dyDescent="0.2">
      <c r="A4" s="5">
        <v>2018</v>
      </c>
      <c r="B4" s="8">
        <f>SUMIFS(Concentrado!C$2:C$232,Concentrado!$A$2:$A$232,"="&amp;$A4,Concentrado!$B$2:$B$232, "=Michoacán")</f>
        <v>41</v>
      </c>
      <c r="C4" s="8">
        <f>SUMIFS(Concentrado!D$2:D$232,Concentrado!$A$2:$A$232,"="&amp;$A4,Concentrado!$B$2:$B$232, "=Michoacán")</f>
        <v>162</v>
      </c>
      <c r="D4" s="8">
        <f>SUMIFS(Concentrado!E$2:E$232,Concentrado!$A$2:$A$232,"="&amp;$A4,Concentrado!$B$2:$B$232, "=Michoacán")</f>
        <v>203</v>
      </c>
    </row>
    <row r="5" spans="1:4" x14ac:dyDescent="0.2">
      <c r="A5" s="5">
        <v>2019</v>
      </c>
      <c r="B5" s="8">
        <f>SUMIFS(Concentrado!C$2:C$232,Concentrado!$A$2:$A$232,"="&amp;$A5,Concentrado!$B$2:$B$232, "=Michoacán")</f>
        <v>164</v>
      </c>
      <c r="C5" s="8">
        <f>SUMIFS(Concentrado!D$2:D$232,Concentrado!$A$2:$A$232,"="&amp;$A5,Concentrado!$B$2:$B$232, "=Michoacán")</f>
        <v>460</v>
      </c>
      <c r="D5" s="8">
        <f>SUMIFS(Concentrado!E$2:E$232,Concentrado!$A$2:$A$232,"="&amp;$A5,Concentrado!$B$2:$B$232, "=Michoacán")</f>
        <v>624</v>
      </c>
    </row>
    <row r="6" spans="1:4" x14ac:dyDescent="0.2">
      <c r="A6" s="5">
        <v>2020</v>
      </c>
      <c r="B6" s="8">
        <f>SUMIFS(Concentrado!C$2:C$232,Concentrado!$A$2:$A$232,"="&amp;$A6,Concentrado!$B$2:$B$232, "=Michoacán")</f>
        <v>376</v>
      </c>
      <c r="C6" s="8">
        <f>SUMIFS(Concentrado!D$2:D$232,Concentrado!$A$2:$A$232,"="&amp;$A6,Concentrado!$B$2:$B$232, "=Michoacán")</f>
        <v>608</v>
      </c>
      <c r="D6" s="8">
        <f>SUMIFS(Concentrado!E$2:E$232,Concentrado!$A$2:$A$232,"="&amp;$A6,Concentrado!$B$2:$B$232, "=Michoacán")</f>
        <v>984</v>
      </c>
    </row>
    <row r="7" spans="1:4" x14ac:dyDescent="0.2">
      <c r="A7" s="5">
        <v>2021</v>
      </c>
      <c r="B7" s="8">
        <f>SUMIFS(Concentrado!C$2:C$232,Concentrado!$A$2:$A$232,"="&amp;$A7,Concentrado!$B$2:$B$232, "=Michoacán")</f>
        <v>131</v>
      </c>
      <c r="C7" s="8">
        <f>SUMIFS(Concentrado!D$2:D$232,Concentrado!$A$2:$A$232,"="&amp;$A7,Concentrado!$B$2:$B$232, "=Michoacán")</f>
        <v>306</v>
      </c>
      <c r="D7" s="8">
        <f>SUMIFS(Concentrado!E$2:E$232,Concentrado!$A$2:$A$232,"="&amp;$A7,Concentrado!$B$2:$B$232, "=Michoacán")</f>
        <v>437</v>
      </c>
    </row>
    <row r="8" spans="1:4" x14ac:dyDescent="0.2">
      <c r="A8" s="5">
        <v>2022</v>
      </c>
      <c r="B8" s="8">
        <f>SUMIFS(Concentrado!C$2:C$232,Concentrado!$A$2:$A$232,"="&amp;$A8,Concentrado!$B$2:$B$232, "=Michoacán")</f>
        <v>140</v>
      </c>
      <c r="C8" s="8">
        <f>SUMIFS(Concentrado!D$2:D$232,Concentrado!$A$2:$A$232,"="&amp;$A8,Concentrado!$B$2:$B$232, "=Michoacán")</f>
        <v>367</v>
      </c>
      <c r="D8" s="8">
        <f>SUMIFS(Concentrado!E$2:E$232,Concentrado!$A$2:$A$232,"="&amp;$A8,Concentrado!$B$2:$B$232, "=Michoacán")</f>
        <v>507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"=Morelos")</f>
        <v>976</v>
      </c>
      <c r="C2" s="8">
        <f>SUMIFS(Concentrado!D$2:D$232,Concentrado!$A$2:$A$232,"="&amp;$A2,Concentrado!$B$2:$B$232, "=Morelos")</f>
        <v>1402</v>
      </c>
      <c r="D2" s="8">
        <f>SUMIFS(Concentrado!E$2:E$232,Concentrado!$A$2:$A$232,"="&amp;$A2,Concentrado!$B$2:$B$232, "=Morelos")</f>
        <v>2378</v>
      </c>
    </row>
    <row r="3" spans="1:4" x14ac:dyDescent="0.2">
      <c r="A3" s="5">
        <v>2017</v>
      </c>
      <c r="B3" s="8">
        <f>SUMIFS(Concentrado!C$2:C$232,Concentrado!$A$2:$A$232,"="&amp;$A3,Concentrado!$B$2:$B$232, "=Morelos")</f>
        <v>369</v>
      </c>
      <c r="C3" s="8">
        <f>SUMIFS(Concentrado!D$2:D$232,Concentrado!$A$2:$A$232,"="&amp;$A3,Concentrado!$B$2:$B$232, "=Morelos")</f>
        <v>927</v>
      </c>
      <c r="D3" s="8">
        <f>SUMIFS(Concentrado!E$2:E$232,Concentrado!$A$2:$A$232,"="&amp;$A3,Concentrado!$B$2:$B$232, "=Morelos")</f>
        <v>1296</v>
      </c>
    </row>
    <row r="4" spans="1:4" x14ac:dyDescent="0.2">
      <c r="A4" s="5">
        <v>2018</v>
      </c>
      <c r="B4" s="8">
        <f>SUMIFS(Concentrado!C$2:C$232,Concentrado!$A$2:$A$232,"="&amp;$A4,Concentrado!$B$2:$B$232, "=Morelos")</f>
        <v>358</v>
      </c>
      <c r="C4" s="8">
        <f>SUMIFS(Concentrado!D$2:D$232,Concentrado!$A$2:$A$232,"="&amp;$A4,Concentrado!$B$2:$B$232, "=Morelos")</f>
        <v>812</v>
      </c>
      <c r="D4" s="8">
        <f>SUMIFS(Concentrado!E$2:E$232,Concentrado!$A$2:$A$232,"="&amp;$A4,Concentrado!$B$2:$B$232, "=Morelos")</f>
        <v>1170</v>
      </c>
    </row>
    <row r="5" spans="1:4" x14ac:dyDescent="0.2">
      <c r="A5" s="5">
        <v>2019</v>
      </c>
      <c r="B5" s="8">
        <f>SUMIFS(Concentrado!C$2:C$232,Concentrado!$A$2:$A$232,"="&amp;$A5,Concentrado!$B$2:$B$232, "=Morelos")</f>
        <v>436</v>
      </c>
      <c r="C5" s="8">
        <f>SUMIFS(Concentrado!D$2:D$232,Concentrado!$A$2:$A$232,"="&amp;$A5,Concentrado!$B$2:$B$232, "=Morelos")</f>
        <v>976</v>
      </c>
      <c r="D5" s="8">
        <f>SUMIFS(Concentrado!E$2:E$232,Concentrado!$A$2:$A$232,"="&amp;$A5,Concentrado!$B$2:$B$232, "=Morelos")</f>
        <v>1412</v>
      </c>
    </row>
    <row r="6" spans="1:4" x14ac:dyDescent="0.2">
      <c r="A6" s="5">
        <v>2020</v>
      </c>
      <c r="B6" s="8">
        <f>SUMIFS(Concentrado!C$2:C$232,Concentrado!$A$2:$A$232,"="&amp;$A6,Concentrado!$B$2:$B$232, "=Morelos")</f>
        <v>297</v>
      </c>
      <c r="C6" s="8">
        <f>SUMIFS(Concentrado!D$2:D$232,Concentrado!$A$2:$A$232,"="&amp;$A6,Concentrado!$B$2:$B$232, "=Morelos")</f>
        <v>514</v>
      </c>
      <c r="D6" s="8">
        <f>SUMIFS(Concentrado!E$2:E$232,Concentrado!$A$2:$A$232,"="&amp;$A6,Concentrado!$B$2:$B$232, "=Morelos")</f>
        <v>811</v>
      </c>
    </row>
    <row r="7" spans="1:4" x14ac:dyDescent="0.2">
      <c r="A7" s="5">
        <v>2021</v>
      </c>
      <c r="B7" s="8">
        <f>SUMIFS(Concentrado!C$2:C$232,Concentrado!$A$2:$A$232,"="&amp;$A7,Concentrado!$B$2:$B$232, "=Morelos")</f>
        <v>411</v>
      </c>
      <c r="C7" s="8">
        <f>SUMIFS(Concentrado!D$2:D$232,Concentrado!$A$2:$A$232,"="&amp;$A7,Concentrado!$B$2:$B$232, "=Morelos")</f>
        <v>670</v>
      </c>
      <c r="D7" s="8">
        <f>SUMIFS(Concentrado!E$2:E$232,Concentrado!$A$2:$A$232,"="&amp;$A7,Concentrado!$B$2:$B$232, "=Morelos")</f>
        <v>1081</v>
      </c>
    </row>
    <row r="8" spans="1:4" x14ac:dyDescent="0.2">
      <c r="A8" s="5">
        <v>2022</v>
      </c>
      <c r="B8" s="8">
        <f>SUMIFS(Concentrado!C$2:C$232,Concentrado!$A$2:$A$232,"="&amp;$A8,Concentrado!$B$2:$B$232, "=Morelos")</f>
        <v>517</v>
      </c>
      <c r="C8" s="8">
        <f>SUMIFS(Concentrado!D$2:D$232,Concentrado!$A$2:$A$232,"="&amp;$A8,Concentrado!$B$2:$B$232, "=Morelos")</f>
        <v>855</v>
      </c>
      <c r="D8" s="8">
        <f>SUMIFS(Concentrado!E$2:E$232,Concentrado!$A$2:$A$232,"="&amp;$A8,Concentrado!$B$2:$B$232, "=Morelos")</f>
        <v>1372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6">
        <v>2016</v>
      </c>
      <c r="B2" s="7">
        <f>SUMIFS(Concentrado!C$2:C$232,Concentrado!$A$2:$A$232,"="&amp;$A2,Concentrado!$B$2:$B$232, "=Nacional")</f>
        <v>24272</v>
      </c>
      <c r="C2" s="7">
        <f>SUMIFS(Concentrado!D$2:D$232,Concentrado!$A$2:$A$232,"="&amp;$A2,Concentrado!$B$2:$B$232, "=Nacional")</f>
        <v>41061</v>
      </c>
      <c r="D2" s="7">
        <f>SUMIFS(Concentrado!E$2:E$232,Concentrado!$A$2:$A$232,"="&amp;$A2,Concentrado!$B$2:$B$232, "=Nacional")</f>
        <v>65333</v>
      </c>
    </row>
    <row r="3" spans="1:4" x14ac:dyDescent="0.2">
      <c r="A3" s="6">
        <v>2017</v>
      </c>
      <c r="B3" s="7">
        <f>SUMIFS(Concentrado!C$2:C$232,Concentrado!$A$2:$A$232,"="&amp;$A3,Concentrado!$B$2:$B$232, "=Nacional")</f>
        <v>16959</v>
      </c>
      <c r="C3" s="7">
        <f>SUMIFS(Concentrado!D$2:D$232,Concentrado!$A$2:$A$232,"="&amp;$A3,Concentrado!$B$2:$B$232, "=Nacional")</f>
        <v>30979</v>
      </c>
      <c r="D3" s="7">
        <f>SUMIFS(Concentrado!E$2:E$232,Concentrado!$A$2:$A$232,"="&amp;$A3,Concentrado!$B$2:$B$232, "=Nacional")</f>
        <v>47938</v>
      </c>
    </row>
    <row r="4" spans="1:4" x14ac:dyDescent="0.2">
      <c r="A4" s="6">
        <v>2018</v>
      </c>
      <c r="B4" s="7">
        <f>SUMIFS(Concentrado!C$2:C$232,Concentrado!$A$2:$A$232,"="&amp;$A4,Concentrado!$B$2:$B$232, "=Nacional")</f>
        <v>13297</v>
      </c>
      <c r="C4" s="7">
        <f>SUMIFS(Concentrado!D$2:D$232,Concentrado!$A$2:$A$232,"="&amp;$A4,Concentrado!$B$2:$B$232, "=Nacional")</f>
        <v>27372</v>
      </c>
      <c r="D4" s="7">
        <f>SUMIFS(Concentrado!E$2:E$232,Concentrado!$A$2:$A$232,"="&amp;$A4,Concentrado!$B$2:$B$232, "=Nacional")</f>
        <v>40669</v>
      </c>
    </row>
    <row r="5" spans="1:4" x14ac:dyDescent="0.2">
      <c r="A5" s="6">
        <v>2019</v>
      </c>
      <c r="B5" s="7">
        <f>SUMIFS(Concentrado!C$2:C$232,Concentrado!$A$2:$A$232,"="&amp;$A5,Concentrado!$B$2:$B$232, "=Nacional")</f>
        <v>18910</v>
      </c>
      <c r="C5" s="7">
        <f>SUMIFS(Concentrado!D$2:D$232,Concentrado!$A$2:$A$232,"="&amp;$A5,Concentrado!$B$2:$B$232, "=Nacional")</f>
        <v>33675</v>
      </c>
      <c r="D5" s="7">
        <f>SUMIFS(Concentrado!E$2:E$232,Concentrado!$A$2:$A$232,"="&amp;$A5,Concentrado!$B$2:$B$232, "=Nacional")</f>
        <v>52585</v>
      </c>
    </row>
    <row r="6" spans="1:4" x14ac:dyDescent="0.2">
      <c r="A6" s="6">
        <v>2020</v>
      </c>
      <c r="B6" s="7">
        <f>SUMIFS(Concentrado!C$2:C$232,Concentrado!$A$2:$A$232,"="&amp;$A6,Concentrado!$B$2:$B$232, "=Nacional")</f>
        <v>7299</v>
      </c>
      <c r="C6" s="7">
        <f>SUMIFS(Concentrado!D$2:D$232,Concentrado!$A$2:$A$232,"="&amp;$A6,Concentrado!$B$2:$B$232, "=Nacional")</f>
        <v>14616</v>
      </c>
      <c r="D6" s="7">
        <f>SUMIFS(Concentrado!E$2:E$232,Concentrado!$A$2:$A$232,"="&amp;$A6,Concentrado!$B$2:$B$232, "=Nacional")</f>
        <v>21915</v>
      </c>
    </row>
    <row r="7" spans="1:4" x14ac:dyDescent="0.2">
      <c r="A7" s="6">
        <v>2021</v>
      </c>
      <c r="B7" s="7">
        <f>SUMIFS(Concentrado!C$2:C$232,Concentrado!$A$2:$A$232,"="&amp;$A7,Concentrado!$B$2:$B$232, "=Nacional")</f>
        <v>10784</v>
      </c>
      <c r="C7" s="7">
        <f>SUMIFS(Concentrado!D$2:D$232,Concentrado!$A$2:$A$232,"="&amp;$A7,Concentrado!$B$2:$B$232, "=Nacional")</f>
        <v>22726</v>
      </c>
      <c r="D7" s="7">
        <f>SUMIFS(Concentrado!E$2:E$232,Concentrado!$A$2:$A$232,"="&amp;$A7,Concentrado!$B$2:$B$232, "=Nacional")</f>
        <v>33510</v>
      </c>
    </row>
    <row r="8" spans="1:4" x14ac:dyDescent="0.2">
      <c r="A8" s="6">
        <v>2022</v>
      </c>
      <c r="B8" s="7">
        <f>SUMIFS(Concentrado!C$2:C$232,Concentrado!$A$2:$A$232,"="&amp;$A8,Concentrado!$B$2:$B$232, "=Nacional")</f>
        <v>12869</v>
      </c>
      <c r="C8" s="7">
        <f>SUMIFS(Concentrado!D$2:D$232,Concentrado!$A$2:$A$232,"="&amp;$A8,Concentrado!$B$2:$B$232, "=Nacional")</f>
        <v>25773</v>
      </c>
      <c r="D8" s="7">
        <f>SUMIFS(Concentrado!E$2:E$232,Concentrado!$A$2:$A$232,"="&amp;$A8,Concentrado!$B$2:$B$232, "=Nacional")</f>
        <v>38642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"=Nayarit")</f>
        <v>44</v>
      </c>
      <c r="C2" s="8">
        <f>SUMIFS(Concentrado!D$2:D$232,Concentrado!$A$2:$A$232,"="&amp;$A2,Concentrado!$B$2:$B$232, "=Nayarit")</f>
        <v>49</v>
      </c>
      <c r="D2" s="8">
        <f>SUMIFS(Concentrado!E$2:E$232,Concentrado!$A$2:$A$232,"="&amp;$A2,Concentrado!$B$2:$B$232, "=Nayarit")</f>
        <v>93</v>
      </c>
    </row>
    <row r="3" spans="1:4" x14ac:dyDescent="0.2">
      <c r="A3" s="5">
        <v>2017</v>
      </c>
      <c r="B3" s="8">
        <f>SUMIFS(Concentrado!C$2:C$232,Concentrado!$A$2:$A$232,"="&amp;$A3,Concentrado!$B$2:$B$232, "=Nayarit")</f>
        <v>27</v>
      </c>
      <c r="C3" s="8">
        <f>SUMIFS(Concentrado!D$2:D$232,Concentrado!$A$2:$A$232,"="&amp;$A3,Concentrado!$B$2:$B$232, "=Nayarit")</f>
        <v>28</v>
      </c>
      <c r="D3" s="8">
        <f>SUMIFS(Concentrado!E$2:E$232,Concentrado!$A$2:$A$232,"="&amp;$A3,Concentrado!$B$2:$B$232, "=Nayarit")</f>
        <v>55</v>
      </c>
    </row>
    <row r="4" spans="1:4" x14ac:dyDescent="0.2">
      <c r="A4" s="5">
        <v>2018</v>
      </c>
      <c r="B4" s="8">
        <f>SUMIFS(Concentrado!C$2:C$232,Concentrado!$A$2:$A$232,"="&amp;$A4,Concentrado!$B$2:$B$232, "=Nayarit")</f>
        <v>19</v>
      </c>
      <c r="C4" s="8">
        <f>SUMIFS(Concentrado!D$2:D$232,Concentrado!$A$2:$A$232,"="&amp;$A4,Concentrado!$B$2:$B$232, "=Nayarit")</f>
        <v>36</v>
      </c>
      <c r="D4" s="8">
        <f>SUMIFS(Concentrado!E$2:E$232,Concentrado!$A$2:$A$232,"="&amp;$A4,Concentrado!$B$2:$B$232, "=Nayarit")</f>
        <v>55</v>
      </c>
    </row>
    <row r="5" spans="1:4" x14ac:dyDescent="0.2">
      <c r="A5" s="5">
        <v>2019</v>
      </c>
      <c r="B5" s="8">
        <f>SUMIFS(Concentrado!C$2:C$232,Concentrado!$A$2:$A$232,"="&amp;$A5,Concentrado!$B$2:$B$232, "=Nayarit")</f>
        <v>36</v>
      </c>
      <c r="C5" s="8">
        <f>SUMIFS(Concentrado!D$2:D$232,Concentrado!$A$2:$A$232,"="&amp;$A5,Concentrado!$B$2:$B$232, "=Nayarit")</f>
        <v>81</v>
      </c>
      <c r="D5" s="8">
        <f>SUMIFS(Concentrado!E$2:E$232,Concentrado!$A$2:$A$232,"="&amp;$A5,Concentrado!$B$2:$B$232, "=Nayarit")</f>
        <v>117</v>
      </c>
    </row>
    <row r="6" spans="1:4" x14ac:dyDescent="0.2">
      <c r="A6" s="5">
        <v>2020</v>
      </c>
      <c r="B6" s="8">
        <f>SUMIFS(Concentrado!C$2:C$232,Concentrado!$A$2:$A$232,"="&amp;$A6,Concentrado!$B$2:$B$232, "=Nayarit")</f>
        <v>53</v>
      </c>
      <c r="C6" s="8">
        <f>SUMIFS(Concentrado!D$2:D$232,Concentrado!$A$2:$A$232,"="&amp;$A6,Concentrado!$B$2:$B$232, "=Nayarit")</f>
        <v>63</v>
      </c>
      <c r="D6" s="8">
        <f>SUMIFS(Concentrado!E$2:E$232,Concentrado!$A$2:$A$232,"="&amp;$A6,Concentrado!$B$2:$B$232, "=Nayarit")</f>
        <v>116</v>
      </c>
    </row>
    <row r="7" spans="1:4" x14ac:dyDescent="0.2">
      <c r="A7" s="5">
        <v>2021</v>
      </c>
      <c r="B7" s="8">
        <f>SUMIFS(Concentrado!C$2:C$232,Concentrado!$A$2:$A$232,"="&amp;$A7,Concentrado!$B$2:$B$232, "=Nayarit")</f>
        <v>87</v>
      </c>
      <c r="C7" s="8">
        <f>SUMIFS(Concentrado!D$2:D$232,Concentrado!$A$2:$A$232,"="&amp;$A7,Concentrado!$B$2:$B$232, "=Nayarit")</f>
        <v>164</v>
      </c>
      <c r="D7" s="8">
        <f>SUMIFS(Concentrado!E$2:E$232,Concentrado!$A$2:$A$232,"="&amp;$A7,Concentrado!$B$2:$B$232, "=Nayarit")</f>
        <v>251</v>
      </c>
    </row>
    <row r="8" spans="1:4" x14ac:dyDescent="0.2">
      <c r="A8" s="5">
        <v>2022</v>
      </c>
      <c r="B8" s="8">
        <f>SUMIFS(Concentrado!C$2:C$232,Concentrado!$A$2:$A$232,"="&amp;$A8,Concentrado!$B$2:$B$232, "=Nayarit")</f>
        <v>101</v>
      </c>
      <c r="C8" s="8">
        <f>SUMIFS(Concentrado!D$2:D$232,Concentrado!$A$2:$A$232,"="&amp;$A8,Concentrado!$B$2:$B$232, "=Nayarit")</f>
        <v>138</v>
      </c>
      <c r="D8" s="8">
        <f>SUMIFS(Concentrado!E$2:E$232,Concentrado!$A$2:$A$232,"="&amp;$A8,Concentrado!$B$2:$B$232, "=Nayarit")</f>
        <v>239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"=Nuevo León")</f>
        <v>636</v>
      </c>
      <c r="C2" s="8">
        <f>SUMIFS(Concentrado!D$2:D$232,Concentrado!$A$2:$A$232,"="&amp;$A2,Concentrado!$B$2:$B$232, "=Nuevo León")</f>
        <v>1201</v>
      </c>
      <c r="D2" s="8">
        <f>SUMIFS(Concentrado!E$2:E$232,Concentrado!$A$2:$A$232,"="&amp;$A2,Concentrado!$B$2:$B$232, "=Nuevo León")</f>
        <v>1837</v>
      </c>
    </row>
    <row r="3" spans="1:4" x14ac:dyDescent="0.2">
      <c r="A3" s="5">
        <v>2017</v>
      </c>
      <c r="B3" s="8">
        <f>SUMIFS(Concentrado!C$2:C$232,Concentrado!$A$2:$A$232,"="&amp;$A3,Concentrado!$B$2:$B$232, "=Nuevo León")</f>
        <v>313</v>
      </c>
      <c r="C3" s="8">
        <f>SUMIFS(Concentrado!D$2:D$232,Concentrado!$A$2:$A$232,"="&amp;$A3,Concentrado!$B$2:$B$232, "=Nuevo León")</f>
        <v>628</v>
      </c>
      <c r="D3" s="8">
        <f>SUMIFS(Concentrado!E$2:E$232,Concentrado!$A$2:$A$232,"="&amp;$A3,Concentrado!$B$2:$B$232, "=Nuevo León")</f>
        <v>941</v>
      </c>
    </row>
    <row r="4" spans="1:4" x14ac:dyDescent="0.2">
      <c r="A4" s="5">
        <v>2018</v>
      </c>
      <c r="B4" s="8">
        <f>SUMIFS(Concentrado!C$2:C$232,Concentrado!$A$2:$A$232,"="&amp;$A4,Concentrado!$B$2:$B$232, "=Nuevo León")</f>
        <v>363</v>
      </c>
      <c r="C4" s="8">
        <f>SUMIFS(Concentrado!D$2:D$232,Concentrado!$A$2:$A$232,"="&amp;$A4,Concentrado!$B$2:$B$232, "=Nuevo León")</f>
        <v>699</v>
      </c>
      <c r="D4" s="8">
        <f>SUMIFS(Concentrado!E$2:E$232,Concentrado!$A$2:$A$232,"="&amp;$A4,Concentrado!$B$2:$B$232, "=Nuevo León")</f>
        <v>1062</v>
      </c>
    </row>
    <row r="5" spans="1:4" x14ac:dyDescent="0.2">
      <c r="A5" s="5">
        <v>2019</v>
      </c>
      <c r="B5" s="8">
        <f>SUMIFS(Concentrado!C$2:C$232,Concentrado!$A$2:$A$232,"="&amp;$A5,Concentrado!$B$2:$B$232, "=Nuevo León")</f>
        <v>287</v>
      </c>
      <c r="C5" s="8">
        <f>SUMIFS(Concentrado!D$2:D$232,Concentrado!$A$2:$A$232,"="&amp;$A5,Concentrado!$B$2:$B$232, "=Nuevo León")</f>
        <v>709</v>
      </c>
      <c r="D5" s="8">
        <f>SUMIFS(Concentrado!E$2:E$232,Concentrado!$A$2:$A$232,"="&amp;$A5,Concentrado!$B$2:$B$232, "=Nuevo León")</f>
        <v>996</v>
      </c>
    </row>
    <row r="6" spans="1:4" x14ac:dyDescent="0.2">
      <c r="A6" s="5">
        <v>2020</v>
      </c>
      <c r="B6" s="8">
        <f>SUMIFS(Concentrado!C$2:C$232,Concentrado!$A$2:$A$232,"="&amp;$A6,Concentrado!$B$2:$B$232, "=Nuevo León")</f>
        <v>175</v>
      </c>
      <c r="C6" s="8">
        <f>SUMIFS(Concentrado!D$2:D$232,Concentrado!$A$2:$A$232,"="&amp;$A6,Concentrado!$B$2:$B$232, "=Nuevo León")</f>
        <v>483</v>
      </c>
      <c r="D6" s="8">
        <f>SUMIFS(Concentrado!E$2:E$232,Concentrado!$A$2:$A$232,"="&amp;$A6,Concentrado!$B$2:$B$232, "=Nuevo León")</f>
        <v>658</v>
      </c>
    </row>
    <row r="7" spans="1:4" x14ac:dyDescent="0.2">
      <c r="A7" s="5">
        <v>2021</v>
      </c>
      <c r="B7" s="8">
        <f>SUMIFS(Concentrado!C$2:C$232,Concentrado!$A$2:$A$232,"="&amp;$A7,Concentrado!$B$2:$B$232, "=Nuevo León")</f>
        <v>210</v>
      </c>
      <c r="C7" s="8">
        <f>SUMIFS(Concentrado!D$2:D$232,Concentrado!$A$2:$A$232,"="&amp;$A7,Concentrado!$B$2:$B$232, "=Nuevo León")</f>
        <v>656</v>
      </c>
      <c r="D7" s="8">
        <f>SUMIFS(Concentrado!E$2:E$232,Concentrado!$A$2:$A$232,"="&amp;$A7,Concentrado!$B$2:$B$232, "=Nuevo León")</f>
        <v>866</v>
      </c>
    </row>
    <row r="8" spans="1:4" x14ac:dyDescent="0.2">
      <c r="A8" s="5">
        <v>2022</v>
      </c>
      <c r="B8" s="8">
        <f>SUMIFS(Concentrado!C$2:C$232,Concentrado!$A$2:$A$232,"="&amp;$A8,Concentrado!$B$2:$B$232, "=Nuevo León")</f>
        <v>153</v>
      </c>
      <c r="C8" s="8">
        <f>SUMIFS(Concentrado!D$2:D$232,Concentrado!$A$2:$A$232,"="&amp;$A8,Concentrado!$B$2:$B$232, "=Nuevo León")</f>
        <v>520</v>
      </c>
      <c r="D8" s="8">
        <f>SUMIFS(Concentrado!E$2:E$232,Concentrado!$A$2:$A$232,"="&amp;$A8,Concentrado!$B$2:$B$232, "=Nuevo León")</f>
        <v>673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"=Oaxaca")</f>
        <v>266</v>
      </c>
      <c r="C2" s="8">
        <f>SUMIFS(Concentrado!D$2:D$232,Concentrado!$A$2:$A$232,"="&amp;$A2,Concentrado!$B$2:$B$232, "=Oaxaca")</f>
        <v>549</v>
      </c>
      <c r="D2" s="8">
        <f>SUMIFS(Concentrado!E$2:E$232,Concentrado!$A$2:$A$232,"="&amp;$A2,Concentrado!$B$2:$B$232, "=Oaxaca")</f>
        <v>815</v>
      </c>
    </row>
    <row r="3" spans="1:4" x14ac:dyDescent="0.2">
      <c r="A3" s="5">
        <v>2017</v>
      </c>
      <c r="B3" s="8">
        <f>SUMIFS(Concentrado!C$2:C$232,Concentrado!$A$2:$A$232,"="&amp;$A3,Concentrado!$B$2:$B$232, "=Oaxaca")</f>
        <v>98</v>
      </c>
      <c r="C3" s="8">
        <f>SUMIFS(Concentrado!D$2:D$232,Concentrado!$A$2:$A$232,"="&amp;$A3,Concentrado!$B$2:$B$232, "=Oaxaca")</f>
        <v>291</v>
      </c>
      <c r="D3" s="8">
        <f>SUMIFS(Concentrado!E$2:E$232,Concentrado!$A$2:$A$232,"="&amp;$A3,Concentrado!$B$2:$B$232, "=Oaxaca")</f>
        <v>389</v>
      </c>
    </row>
    <row r="4" spans="1:4" x14ac:dyDescent="0.2">
      <c r="A4" s="5">
        <v>2018</v>
      </c>
      <c r="B4" s="8">
        <f>SUMIFS(Concentrado!C$2:C$232,Concentrado!$A$2:$A$232,"="&amp;$A4,Concentrado!$B$2:$B$232, "=Oaxaca")</f>
        <v>114</v>
      </c>
      <c r="C4" s="8">
        <f>SUMIFS(Concentrado!D$2:D$232,Concentrado!$A$2:$A$232,"="&amp;$A4,Concentrado!$B$2:$B$232, "=Oaxaca")</f>
        <v>261</v>
      </c>
      <c r="D4" s="8">
        <f>SUMIFS(Concentrado!E$2:E$232,Concentrado!$A$2:$A$232,"="&amp;$A4,Concentrado!$B$2:$B$232, "=Oaxaca")</f>
        <v>375</v>
      </c>
    </row>
    <row r="5" spans="1:4" x14ac:dyDescent="0.2">
      <c r="A5" s="5">
        <v>2019</v>
      </c>
      <c r="B5" s="8">
        <f>SUMIFS(Concentrado!C$2:C$232,Concentrado!$A$2:$A$232,"="&amp;$A5,Concentrado!$B$2:$B$232, "=Oaxaca")</f>
        <v>326</v>
      </c>
      <c r="C5" s="8">
        <f>SUMIFS(Concentrado!D$2:D$232,Concentrado!$A$2:$A$232,"="&amp;$A5,Concentrado!$B$2:$B$232, "=Oaxaca")</f>
        <v>487</v>
      </c>
      <c r="D5" s="8">
        <f>SUMIFS(Concentrado!E$2:E$232,Concentrado!$A$2:$A$232,"="&amp;$A5,Concentrado!$B$2:$B$232, "=Oaxaca")</f>
        <v>813</v>
      </c>
    </row>
    <row r="6" spans="1:4" x14ac:dyDescent="0.2">
      <c r="A6" s="5">
        <v>2020</v>
      </c>
      <c r="B6" s="8">
        <f>SUMIFS(Concentrado!C$2:C$232,Concentrado!$A$2:$A$232,"="&amp;$A6,Concentrado!$B$2:$B$232, "=Oaxaca")</f>
        <v>67</v>
      </c>
      <c r="C6" s="8">
        <f>SUMIFS(Concentrado!D$2:D$232,Concentrado!$A$2:$A$232,"="&amp;$A6,Concentrado!$B$2:$B$232, "=Oaxaca")</f>
        <v>151</v>
      </c>
      <c r="D6" s="8">
        <f>SUMIFS(Concentrado!E$2:E$232,Concentrado!$A$2:$A$232,"="&amp;$A6,Concentrado!$B$2:$B$232, "=Oaxaca")</f>
        <v>218</v>
      </c>
    </row>
    <row r="7" spans="1:4" x14ac:dyDescent="0.2">
      <c r="A7" s="5">
        <v>2021</v>
      </c>
      <c r="B7" s="8">
        <f>SUMIFS(Concentrado!C$2:C$232,Concentrado!$A$2:$A$232,"="&amp;$A7,Concentrado!$B$2:$B$232, "=Oaxaca")</f>
        <v>46</v>
      </c>
      <c r="C7" s="8">
        <f>SUMIFS(Concentrado!D$2:D$232,Concentrado!$A$2:$A$232,"="&amp;$A7,Concentrado!$B$2:$B$232, "=Oaxaca")</f>
        <v>112</v>
      </c>
      <c r="D7" s="8">
        <f>SUMIFS(Concentrado!E$2:E$232,Concentrado!$A$2:$A$232,"="&amp;$A7,Concentrado!$B$2:$B$232, "=Oaxaca")</f>
        <v>158</v>
      </c>
    </row>
    <row r="8" spans="1:4" x14ac:dyDescent="0.2">
      <c r="A8" s="5">
        <v>2022</v>
      </c>
      <c r="B8" s="8">
        <f>SUMIFS(Concentrado!C$2:C$232,Concentrado!$A$2:$A$232,"="&amp;$A8,Concentrado!$B$2:$B$232, "=Oaxaca")</f>
        <v>112</v>
      </c>
      <c r="C8" s="8">
        <f>SUMIFS(Concentrado!D$2:D$232,Concentrado!$A$2:$A$232,"="&amp;$A8,Concentrado!$B$2:$B$232, "=Oaxaca")</f>
        <v>400</v>
      </c>
      <c r="D8" s="8">
        <f>SUMIFS(Concentrado!E$2:E$232,Concentrado!$A$2:$A$232,"="&amp;$A8,Concentrado!$B$2:$B$232, "=Oaxaca")</f>
        <v>512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"=Puebla")</f>
        <v>795</v>
      </c>
      <c r="C2" s="8">
        <f>SUMIFS(Concentrado!D$2:D$232,Concentrado!$A$2:$A$232,"="&amp;$A2,Concentrado!$B$2:$B$232, "=Puebla")</f>
        <v>1447</v>
      </c>
      <c r="D2" s="8">
        <f>SUMIFS(Concentrado!E$2:E$232,Concentrado!$A$2:$A$232,"="&amp;$A2,Concentrado!$B$2:$B$232, "=Puebla")</f>
        <v>2242</v>
      </c>
    </row>
    <row r="3" spans="1:4" x14ac:dyDescent="0.2">
      <c r="A3" s="5">
        <v>2017</v>
      </c>
      <c r="B3" s="8">
        <f>SUMIFS(Concentrado!C$2:C$232,Concentrado!$A$2:$A$232,"="&amp;$A3,Concentrado!$B$2:$B$232, "=Puebla")</f>
        <v>854</v>
      </c>
      <c r="C3" s="8">
        <f>SUMIFS(Concentrado!D$2:D$232,Concentrado!$A$2:$A$232,"="&amp;$A3,Concentrado!$B$2:$B$232, "=Puebla")</f>
        <v>1371</v>
      </c>
      <c r="D3" s="8">
        <f>SUMIFS(Concentrado!E$2:E$232,Concentrado!$A$2:$A$232,"="&amp;$A3,Concentrado!$B$2:$B$232, "=Puebla")</f>
        <v>2225</v>
      </c>
    </row>
    <row r="4" spans="1:4" x14ac:dyDescent="0.2">
      <c r="A4" s="5">
        <v>2018</v>
      </c>
      <c r="B4" s="8">
        <f>SUMIFS(Concentrado!C$2:C$232,Concentrado!$A$2:$A$232,"="&amp;$A4,Concentrado!$B$2:$B$232, "=Puebla")</f>
        <v>957</v>
      </c>
      <c r="C4" s="8">
        <f>SUMIFS(Concentrado!D$2:D$232,Concentrado!$A$2:$A$232,"="&amp;$A4,Concentrado!$B$2:$B$232, "=Puebla")</f>
        <v>1565</v>
      </c>
      <c r="D4" s="8">
        <f>SUMIFS(Concentrado!E$2:E$232,Concentrado!$A$2:$A$232,"="&amp;$A4,Concentrado!$B$2:$B$232, "=Puebla")</f>
        <v>2522</v>
      </c>
    </row>
    <row r="5" spans="1:4" x14ac:dyDescent="0.2">
      <c r="A5" s="5">
        <v>2019</v>
      </c>
      <c r="B5" s="8">
        <f>SUMIFS(Concentrado!C$2:C$232,Concentrado!$A$2:$A$232,"="&amp;$A5,Concentrado!$B$2:$B$232, "=Puebla")</f>
        <v>655</v>
      </c>
      <c r="C5" s="8">
        <f>SUMIFS(Concentrado!D$2:D$232,Concentrado!$A$2:$A$232,"="&amp;$A5,Concentrado!$B$2:$B$232, "=Puebla")</f>
        <v>1503</v>
      </c>
      <c r="D5" s="8">
        <f>SUMIFS(Concentrado!E$2:E$232,Concentrado!$A$2:$A$232,"="&amp;$A5,Concentrado!$B$2:$B$232, "=Puebla")</f>
        <v>2158</v>
      </c>
    </row>
    <row r="6" spans="1:4" x14ac:dyDescent="0.2">
      <c r="A6" s="5">
        <v>2020</v>
      </c>
      <c r="B6" s="8">
        <f>SUMIFS(Concentrado!C$2:C$232,Concentrado!$A$2:$A$232,"="&amp;$A6,Concentrado!$B$2:$B$232, "=Puebla")</f>
        <v>0</v>
      </c>
      <c r="C6" s="8">
        <f>SUMIFS(Concentrado!D$2:D$232,Concentrado!$A$2:$A$232,"="&amp;$A6,Concentrado!$B$2:$B$232, "=Puebla")</f>
        <v>0</v>
      </c>
      <c r="D6" s="8">
        <f>SUMIFS(Concentrado!E$2:E$232,Concentrado!$A$2:$A$232,"="&amp;$A6,Concentrado!$B$2:$B$232, "=Puebla")</f>
        <v>0</v>
      </c>
    </row>
    <row r="7" spans="1:4" x14ac:dyDescent="0.2">
      <c r="A7" s="5">
        <v>2021</v>
      </c>
      <c r="B7" s="8">
        <f>SUMIFS(Concentrado!C$2:C$232,Concentrado!$A$2:$A$232,"="&amp;$A7,Concentrado!$B$2:$B$232, "=Puebla")</f>
        <v>67</v>
      </c>
      <c r="C7" s="8">
        <f>SUMIFS(Concentrado!D$2:D$232,Concentrado!$A$2:$A$232,"="&amp;$A7,Concentrado!$B$2:$B$232, "=Puebla")</f>
        <v>297</v>
      </c>
      <c r="D7" s="8">
        <f>SUMIFS(Concentrado!E$2:E$232,Concentrado!$A$2:$A$232,"="&amp;$A7,Concentrado!$B$2:$B$232, "=Puebla")</f>
        <v>364</v>
      </c>
    </row>
    <row r="8" spans="1:4" x14ac:dyDescent="0.2">
      <c r="A8" s="5">
        <v>2022</v>
      </c>
      <c r="B8" s="8">
        <f>SUMIFS(Concentrado!C$2:C$232,Concentrado!$A$2:$A$232,"="&amp;$A8,Concentrado!$B$2:$B$232, "=Puebla")</f>
        <v>229</v>
      </c>
      <c r="C8" s="8">
        <f>SUMIFS(Concentrado!D$2:D$232,Concentrado!$A$2:$A$232,"="&amp;$A8,Concentrado!$B$2:$B$232, "=Puebla")</f>
        <v>618</v>
      </c>
      <c r="D8" s="8">
        <f>SUMIFS(Concentrado!E$2:E$232,Concentrado!$A$2:$A$232,"="&amp;$A8,Concentrado!$B$2:$B$232, "=Puebla")</f>
        <v>847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"=Querétaro")</f>
        <v>324</v>
      </c>
      <c r="C2" s="8">
        <f>SUMIFS(Concentrado!D$2:D$232,Concentrado!$A$2:$A$232,"="&amp;$A2,Concentrado!$B$2:$B$232, "=Querétaro")</f>
        <v>788</v>
      </c>
      <c r="D2" s="8">
        <f>SUMIFS(Concentrado!E$2:E$232,Concentrado!$A$2:$A$232,"="&amp;$A2,Concentrado!$B$2:$B$232, "=Querétaro")</f>
        <v>1112</v>
      </c>
    </row>
    <row r="3" spans="1:4" x14ac:dyDescent="0.2">
      <c r="A3" s="5">
        <v>2017</v>
      </c>
      <c r="B3" s="8">
        <f>SUMIFS(Concentrado!C$2:C$232,Concentrado!$A$2:$A$232,"="&amp;$A3,Concentrado!$B$2:$B$232, "=Querétaro")</f>
        <v>530</v>
      </c>
      <c r="C3" s="8">
        <f>SUMIFS(Concentrado!D$2:D$232,Concentrado!$A$2:$A$232,"="&amp;$A3,Concentrado!$B$2:$B$232, "=Querétaro")</f>
        <v>911</v>
      </c>
      <c r="D3" s="8">
        <f>SUMIFS(Concentrado!E$2:E$232,Concentrado!$A$2:$A$232,"="&amp;$A3,Concentrado!$B$2:$B$232, "=Querétaro")</f>
        <v>1441</v>
      </c>
    </row>
    <row r="4" spans="1:4" x14ac:dyDescent="0.2">
      <c r="A4" s="5">
        <v>2018</v>
      </c>
      <c r="B4" s="8">
        <f>SUMIFS(Concentrado!C$2:C$232,Concentrado!$A$2:$A$232,"="&amp;$A4,Concentrado!$B$2:$B$232, "=Querétaro")</f>
        <v>525</v>
      </c>
      <c r="C4" s="8">
        <f>SUMIFS(Concentrado!D$2:D$232,Concentrado!$A$2:$A$232,"="&amp;$A4,Concentrado!$B$2:$B$232, "=Querétaro")</f>
        <v>961</v>
      </c>
      <c r="D4" s="8">
        <f>SUMIFS(Concentrado!E$2:E$232,Concentrado!$A$2:$A$232,"="&amp;$A4,Concentrado!$B$2:$B$232, "=Querétaro")</f>
        <v>1486</v>
      </c>
    </row>
    <row r="5" spans="1:4" x14ac:dyDescent="0.2">
      <c r="A5" s="5">
        <v>2019</v>
      </c>
      <c r="B5" s="8">
        <f>SUMIFS(Concentrado!C$2:C$232,Concentrado!$A$2:$A$232,"="&amp;$A5,Concentrado!$B$2:$B$232, "=Querétaro")</f>
        <v>633</v>
      </c>
      <c r="C5" s="8">
        <f>SUMIFS(Concentrado!D$2:D$232,Concentrado!$A$2:$A$232,"="&amp;$A5,Concentrado!$B$2:$B$232, "=Querétaro")</f>
        <v>930</v>
      </c>
      <c r="D5" s="8">
        <f>SUMIFS(Concentrado!E$2:E$232,Concentrado!$A$2:$A$232,"="&amp;$A5,Concentrado!$B$2:$B$232, "=Querétaro")</f>
        <v>1563</v>
      </c>
    </row>
    <row r="6" spans="1:4" x14ac:dyDescent="0.2">
      <c r="A6" s="5">
        <v>2020</v>
      </c>
      <c r="B6" s="8">
        <f>SUMIFS(Concentrado!C$2:C$232,Concentrado!$A$2:$A$232,"="&amp;$A6,Concentrado!$B$2:$B$232, "=Querétaro")</f>
        <v>95</v>
      </c>
      <c r="C6" s="8">
        <f>SUMIFS(Concentrado!D$2:D$232,Concentrado!$A$2:$A$232,"="&amp;$A6,Concentrado!$B$2:$B$232, "=Querétaro")</f>
        <v>223</v>
      </c>
      <c r="D6" s="8">
        <f>SUMIFS(Concentrado!E$2:E$232,Concentrado!$A$2:$A$232,"="&amp;$A6,Concentrado!$B$2:$B$232, "=Querétaro")</f>
        <v>318</v>
      </c>
    </row>
    <row r="7" spans="1:4" x14ac:dyDescent="0.2">
      <c r="A7" s="5">
        <v>2021</v>
      </c>
      <c r="B7" s="8">
        <f>SUMIFS(Concentrado!C$2:C$232,Concentrado!$A$2:$A$232,"="&amp;$A7,Concentrado!$B$2:$B$232, "=Querétaro")</f>
        <v>79</v>
      </c>
      <c r="C7" s="8">
        <f>SUMIFS(Concentrado!D$2:D$232,Concentrado!$A$2:$A$232,"="&amp;$A7,Concentrado!$B$2:$B$232, "=Querétaro")</f>
        <v>296</v>
      </c>
      <c r="D7" s="8">
        <f>SUMIFS(Concentrado!E$2:E$232,Concentrado!$A$2:$A$232,"="&amp;$A7,Concentrado!$B$2:$B$232, "=Querétaro")</f>
        <v>375</v>
      </c>
    </row>
    <row r="8" spans="1:4" x14ac:dyDescent="0.2">
      <c r="A8" s="5">
        <v>2022</v>
      </c>
      <c r="B8" s="8">
        <f>SUMIFS(Concentrado!C$2:C$232,Concentrado!$A$2:$A$232,"="&amp;$A8,Concentrado!$B$2:$B$232, "=Querétaro")</f>
        <v>158</v>
      </c>
      <c r="C8" s="8">
        <f>SUMIFS(Concentrado!D$2:D$232,Concentrado!$A$2:$A$232,"="&amp;$A8,Concentrado!$B$2:$B$232, "=Querétaro")</f>
        <v>420</v>
      </c>
      <c r="D8" s="8">
        <f>SUMIFS(Concentrado!E$2:E$232,Concentrado!$A$2:$A$232,"="&amp;$A8,Concentrado!$B$2:$B$232, "=Querétaro")</f>
        <v>578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"=Quintana Roo")</f>
        <v>49</v>
      </c>
      <c r="C2" s="8">
        <f>SUMIFS(Concentrado!D$2:D$232,Concentrado!$A$2:$A$232,"="&amp;$A2,Concentrado!$B$2:$B$232, "=Quintana Roo")</f>
        <v>249</v>
      </c>
      <c r="D2" s="8">
        <f>SUMIFS(Concentrado!E$2:E$232,Concentrado!$A$2:$A$232,"="&amp;$A2,Concentrado!$B$2:$B$232, "=Quintana Roo")</f>
        <v>298</v>
      </c>
    </row>
    <row r="3" spans="1:4" x14ac:dyDescent="0.2">
      <c r="A3" s="5">
        <v>2017</v>
      </c>
      <c r="B3" s="8">
        <f>SUMIFS(Concentrado!C$2:C$232,Concentrado!$A$2:$A$232,"="&amp;$A3,Concentrado!$B$2:$B$232, "=Quintana Roo")</f>
        <v>41</v>
      </c>
      <c r="C3" s="8">
        <f>SUMIFS(Concentrado!D$2:D$232,Concentrado!$A$2:$A$232,"="&amp;$A3,Concentrado!$B$2:$B$232, "=Quintana Roo")</f>
        <v>166</v>
      </c>
      <c r="D3" s="8">
        <f>SUMIFS(Concentrado!E$2:E$232,Concentrado!$A$2:$A$232,"="&amp;$A3,Concentrado!$B$2:$B$232, "=Quintana Roo")</f>
        <v>207</v>
      </c>
    </row>
    <row r="4" spans="1:4" x14ac:dyDescent="0.2">
      <c r="A4" s="5">
        <v>2018</v>
      </c>
      <c r="B4" s="8">
        <f>SUMIFS(Concentrado!C$2:C$232,Concentrado!$A$2:$A$232,"="&amp;$A4,Concentrado!$B$2:$B$232, "=Quintana Roo")</f>
        <v>491</v>
      </c>
      <c r="C4" s="8">
        <f>SUMIFS(Concentrado!D$2:D$232,Concentrado!$A$2:$A$232,"="&amp;$A4,Concentrado!$B$2:$B$232, "=Quintana Roo")</f>
        <v>646</v>
      </c>
      <c r="D4" s="8">
        <f>SUMIFS(Concentrado!E$2:E$232,Concentrado!$A$2:$A$232,"="&amp;$A4,Concentrado!$B$2:$B$232, "=Quintana Roo")</f>
        <v>1137</v>
      </c>
    </row>
    <row r="5" spans="1:4" x14ac:dyDescent="0.2">
      <c r="A5" s="5">
        <v>2019</v>
      </c>
      <c r="B5" s="8">
        <f>SUMIFS(Concentrado!C$2:C$232,Concentrado!$A$2:$A$232,"="&amp;$A5,Concentrado!$B$2:$B$232, "=Quintana Roo")</f>
        <v>168</v>
      </c>
      <c r="C5" s="8">
        <f>SUMIFS(Concentrado!D$2:D$232,Concentrado!$A$2:$A$232,"="&amp;$A5,Concentrado!$B$2:$B$232, "=Quintana Roo")</f>
        <v>278</v>
      </c>
      <c r="D5" s="8">
        <f>SUMIFS(Concentrado!E$2:E$232,Concentrado!$A$2:$A$232,"="&amp;$A5,Concentrado!$B$2:$B$232, "=Quintana Roo")</f>
        <v>446</v>
      </c>
    </row>
    <row r="6" spans="1:4" x14ac:dyDescent="0.2">
      <c r="A6" s="5">
        <v>2020</v>
      </c>
      <c r="B6" s="8">
        <f>SUMIFS(Concentrado!C$2:C$232,Concentrado!$A$2:$A$232,"="&amp;$A6,Concentrado!$B$2:$B$232, "=Quintana Roo")</f>
        <v>82</v>
      </c>
      <c r="C6" s="8">
        <f>SUMIFS(Concentrado!D$2:D$232,Concentrado!$A$2:$A$232,"="&amp;$A6,Concentrado!$B$2:$B$232, "=Quintana Roo")</f>
        <v>259</v>
      </c>
      <c r="D6" s="8">
        <f>SUMIFS(Concentrado!E$2:E$232,Concentrado!$A$2:$A$232,"="&amp;$A6,Concentrado!$B$2:$B$232, "=Quintana Roo")</f>
        <v>341</v>
      </c>
    </row>
    <row r="7" spans="1:4" x14ac:dyDescent="0.2">
      <c r="A7" s="5">
        <v>2021</v>
      </c>
      <c r="B7" s="8">
        <f>SUMIFS(Concentrado!C$2:C$232,Concentrado!$A$2:$A$232,"="&amp;$A7,Concentrado!$B$2:$B$232, "=Quintana Roo")</f>
        <v>174</v>
      </c>
      <c r="C7" s="8">
        <f>SUMIFS(Concentrado!D$2:D$232,Concentrado!$A$2:$A$232,"="&amp;$A7,Concentrado!$B$2:$B$232, "=Quintana Roo")</f>
        <v>390</v>
      </c>
      <c r="D7" s="8">
        <f>SUMIFS(Concentrado!E$2:E$232,Concentrado!$A$2:$A$232,"="&amp;$A7,Concentrado!$B$2:$B$232, "=Quintana Roo")</f>
        <v>564</v>
      </c>
    </row>
    <row r="8" spans="1:4" x14ac:dyDescent="0.2">
      <c r="A8" s="5">
        <v>2022</v>
      </c>
      <c r="B8" s="8">
        <f>SUMIFS(Concentrado!C$2:C$232,Concentrado!$A$2:$A$232,"="&amp;$A8,Concentrado!$B$2:$B$232, "=Quintana Roo")</f>
        <v>144</v>
      </c>
      <c r="C8" s="8">
        <f>SUMIFS(Concentrado!D$2:D$232,Concentrado!$A$2:$A$232,"="&amp;$A8,Concentrado!$B$2:$B$232, "=Quintana Roo")</f>
        <v>383</v>
      </c>
      <c r="D8" s="8">
        <f>SUMIFS(Concentrado!E$2:E$232,Concentrado!$A$2:$A$232,"="&amp;$A8,Concentrado!$B$2:$B$232, "=Quintana Roo")</f>
        <v>527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"=San Luis Potosí")</f>
        <v>724</v>
      </c>
      <c r="C2" s="8">
        <f>SUMIFS(Concentrado!D$2:D$232,Concentrado!$A$2:$A$232,"="&amp;$A2,Concentrado!$B$2:$B$232, "=San Luis Potosí")</f>
        <v>1688</v>
      </c>
      <c r="D2" s="8">
        <f>SUMIFS(Concentrado!E$2:E$232,Concentrado!$A$2:$A$232,"="&amp;$A2,Concentrado!$B$2:$B$232, "=San Luis Potosí")</f>
        <v>2412</v>
      </c>
    </row>
    <row r="3" spans="1:4" x14ac:dyDescent="0.2">
      <c r="A3" s="5">
        <v>2017</v>
      </c>
      <c r="B3" s="8">
        <f>SUMIFS(Concentrado!C$2:C$232,Concentrado!$A$2:$A$232,"="&amp;$A3,Concentrado!$B$2:$B$232, "=San Luis Potosí")</f>
        <v>815</v>
      </c>
      <c r="C3" s="8">
        <f>SUMIFS(Concentrado!D$2:D$232,Concentrado!$A$2:$A$232,"="&amp;$A3,Concentrado!$B$2:$B$232, "=San Luis Potosí")</f>
        <v>1385</v>
      </c>
      <c r="D3" s="8">
        <f>SUMIFS(Concentrado!E$2:E$232,Concentrado!$A$2:$A$232,"="&amp;$A3,Concentrado!$B$2:$B$232, "=San Luis Potosí")</f>
        <v>2200</v>
      </c>
    </row>
    <row r="4" spans="1:4" x14ac:dyDescent="0.2">
      <c r="A4" s="5">
        <v>2018</v>
      </c>
      <c r="B4" s="8">
        <f>SUMIFS(Concentrado!C$2:C$232,Concentrado!$A$2:$A$232,"="&amp;$A4,Concentrado!$B$2:$B$232, "=San Luis Potosí")</f>
        <v>930</v>
      </c>
      <c r="C4" s="8">
        <f>SUMIFS(Concentrado!D$2:D$232,Concentrado!$A$2:$A$232,"="&amp;$A4,Concentrado!$B$2:$B$232, "=San Luis Potosí")</f>
        <v>1538</v>
      </c>
      <c r="D4" s="8">
        <f>SUMIFS(Concentrado!E$2:E$232,Concentrado!$A$2:$A$232,"="&amp;$A4,Concentrado!$B$2:$B$232, "=San Luis Potosí")</f>
        <v>2468</v>
      </c>
    </row>
    <row r="5" spans="1:4" x14ac:dyDescent="0.2">
      <c r="A5" s="5">
        <v>2019</v>
      </c>
      <c r="B5" s="8">
        <f>SUMIFS(Concentrado!C$2:C$232,Concentrado!$A$2:$A$232,"="&amp;$A5,Concentrado!$B$2:$B$232, "=San Luis Potosí")</f>
        <v>660</v>
      </c>
      <c r="C5" s="8">
        <f>SUMIFS(Concentrado!D$2:D$232,Concentrado!$A$2:$A$232,"="&amp;$A5,Concentrado!$B$2:$B$232, "=San Luis Potosí")</f>
        <v>1228</v>
      </c>
      <c r="D5" s="8">
        <f>SUMIFS(Concentrado!E$2:E$232,Concentrado!$A$2:$A$232,"="&amp;$A5,Concentrado!$B$2:$B$232, "=San Luis Potosí")</f>
        <v>1888</v>
      </c>
    </row>
    <row r="6" spans="1:4" x14ac:dyDescent="0.2">
      <c r="A6" s="5">
        <v>2020</v>
      </c>
      <c r="B6" s="8">
        <f>SUMIFS(Concentrado!C$2:C$232,Concentrado!$A$2:$A$232,"="&amp;$A6,Concentrado!$B$2:$B$232, "=San Luis Potosí")</f>
        <v>334</v>
      </c>
      <c r="C6" s="8">
        <f>SUMIFS(Concentrado!D$2:D$232,Concentrado!$A$2:$A$232,"="&amp;$A6,Concentrado!$B$2:$B$232, "=San Luis Potosí")</f>
        <v>398</v>
      </c>
      <c r="D6" s="8">
        <f>SUMIFS(Concentrado!E$2:E$232,Concentrado!$A$2:$A$232,"="&amp;$A6,Concentrado!$B$2:$B$232, "=San Luis Potosí")</f>
        <v>732</v>
      </c>
    </row>
    <row r="7" spans="1:4" x14ac:dyDescent="0.2">
      <c r="A7" s="5">
        <v>2021</v>
      </c>
      <c r="B7" s="8">
        <f>SUMIFS(Concentrado!C$2:C$232,Concentrado!$A$2:$A$232,"="&amp;$A7,Concentrado!$B$2:$B$232, "=San Luis Potosí")</f>
        <v>459</v>
      </c>
      <c r="C7" s="8">
        <f>SUMIFS(Concentrado!D$2:D$232,Concentrado!$A$2:$A$232,"="&amp;$A7,Concentrado!$B$2:$B$232, "=San Luis Potosí")</f>
        <v>465</v>
      </c>
      <c r="D7" s="8">
        <f>SUMIFS(Concentrado!E$2:E$232,Concentrado!$A$2:$A$232,"="&amp;$A7,Concentrado!$B$2:$B$232, "=San Luis Potosí")</f>
        <v>924</v>
      </c>
    </row>
    <row r="8" spans="1:4" x14ac:dyDescent="0.2">
      <c r="A8" s="5">
        <v>2022</v>
      </c>
      <c r="B8" s="8">
        <f>SUMIFS(Concentrado!C$2:C$232,Concentrado!$A$2:$A$232,"="&amp;$A8,Concentrado!$B$2:$B$232, "=San Luis Potosí")</f>
        <v>918</v>
      </c>
      <c r="C8" s="8">
        <f>SUMIFS(Concentrado!D$2:D$232,Concentrado!$A$2:$A$232,"="&amp;$A8,Concentrado!$B$2:$B$232, "=San Luis Potosí")</f>
        <v>752</v>
      </c>
      <c r="D8" s="8">
        <f>SUMIFS(Concentrado!E$2:E$232,Concentrado!$A$2:$A$232,"="&amp;$A8,Concentrado!$B$2:$B$232, "=San Luis Potosí")</f>
        <v>1670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"=Sinaloa")</f>
        <v>137</v>
      </c>
      <c r="C2" s="8">
        <f>SUMIFS(Concentrado!D$2:D$232,Concentrado!$A$2:$A$232,"="&amp;$A2,Concentrado!$B$2:$B$232, "=Sinaloa")</f>
        <v>397</v>
      </c>
      <c r="D2" s="8">
        <f>SUMIFS(Concentrado!E$2:E$232,Concentrado!$A$2:$A$232,"="&amp;$A2,Concentrado!$B$2:$B$232, "=Sinaloa")</f>
        <v>534</v>
      </c>
    </row>
    <row r="3" spans="1:4" x14ac:dyDescent="0.2">
      <c r="A3" s="5">
        <v>2017</v>
      </c>
      <c r="B3" s="8">
        <f>SUMIFS(Concentrado!C$2:C$232,Concentrado!$A$2:$A$232,"="&amp;$A3,Concentrado!$B$2:$B$232, "=Sinaloa")</f>
        <v>169</v>
      </c>
      <c r="C3" s="8">
        <f>SUMIFS(Concentrado!D$2:D$232,Concentrado!$A$2:$A$232,"="&amp;$A3,Concentrado!$B$2:$B$232, "=Sinaloa")</f>
        <v>260</v>
      </c>
      <c r="D3" s="8">
        <f>SUMIFS(Concentrado!E$2:E$232,Concentrado!$A$2:$A$232,"="&amp;$A3,Concentrado!$B$2:$B$232, "=Sinaloa")</f>
        <v>429</v>
      </c>
    </row>
    <row r="4" spans="1:4" x14ac:dyDescent="0.2">
      <c r="A4" s="5">
        <v>2018</v>
      </c>
      <c r="B4" s="8">
        <f>SUMIFS(Concentrado!C$2:C$232,Concentrado!$A$2:$A$232,"="&amp;$A4,Concentrado!$B$2:$B$232, "=Sinaloa")</f>
        <v>67</v>
      </c>
      <c r="C4" s="8">
        <f>SUMIFS(Concentrado!D$2:D$232,Concentrado!$A$2:$A$232,"="&amp;$A4,Concentrado!$B$2:$B$232, "=Sinaloa")</f>
        <v>178</v>
      </c>
      <c r="D4" s="8">
        <f>SUMIFS(Concentrado!E$2:E$232,Concentrado!$A$2:$A$232,"="&amp;$A4,Concentrado!$B$2:$B$232, "=Sinaloa")</f>
        <v>245</v>
      </c>
    </row>
    <row r="5" spans="1:4" x14ac:dyDescent="0.2">
      <c r="A5" s="5">
        <v>2019</v>
      </c>
      <c r="B5" s="8">
        <f>SUMIFS(Concentrado!C$2:C$232,Concentrado!$A$2:$A$232,"="&amp;$A5,Concentrado!$B$2:$B$232, "=Sinaloa")</f>
        <v>267</v>
      </c>
      <c r="C5" s="8">
        <f>SUMIFS(Concentrado!D$2:D$232,Concentrado!$A$2:$A$232,"="&amp;$A5,Concentrado!$B$2:$B$232, "=Sinaloa")</f>
        <v>432</v>
      </c>
      <c r="D5" s="8">
        <f>SUMIFS(Concentrado!E$2:E$232,Concentrado!$A$2:$A$232,"="&amp;$A5,Concentrado!$B$2:$B$232, "=Sinaloa")</f>
        <v>699</v>
      </c>
    </row>
    <row r="6" spans="1:4" x14ac:dyDescent="0.2">
      <c r="A6" s="5">
        <v>2020</v>
      </c>
      <c r="B6" s="8">
        <f>SUMIFS(Concentrado!C$2:C$232,Concentrado!$A$2:$A$232,"="&amp;$A6,Concentrado!$B$2:$B$232, "=Sinaloa")</f>
        <v>109</v>
      </c>
      <c r="C6" s="8">
        <f>SUMIFS(Concentrado!D$2:D$232,Concentrado!$A$2:$A$232,"="&amp;$A6,Concentrado!$B$2:$B$232, "=Sinaloa")</f>
        <v>129</v>
      </c>
      <c r="D6" s="8">
        <f>SUMIFS(Concentrado!E$2:E$232,Concentrado!$A$2:$A$232,"="&amp;$A6,Concentrado!$B$2:$B$232, "=Sinaloa")</f>
        <v>238</v>
      </c>
    </row>
    <row r="7" spans="1:4" x14ac:dyDescent="0.2">
      <c r="A7" s="5">
        <v>2021</v>
      </c>
      <c r="B7" s="8">
        <f>SUMIFS(Concentrado!C$2:C$232,Concentrado!$A$2:$A$232,"="&amp;$A7,Concentrado!$B$2:$B$232, "=Sinaloa")</f>
        <v>159</v>
      </c>
      <c r="C7" s="8">
        <f>SUMIFS(Concentrado!D$2:D$232,Concentrado!$A$2:$A$232,"="&amp;$A7,Concentrado!$B$2:$B$232, "=Sinaloa")</f>
        <v>135</v>
      </c>
      <c r="D7" s="8">
        <f>SUMIFS(Concentrado!E$2:E$232,Concentrado!$A$2:$A$232,"="&amp;$A7,Concentrado!$B$2:$B$232, "=Sinaloa")</f>
        <v>294</v>
      </c>
    </row>
    <row r="8" spans="1:4" x14ac:dyDescent="0.2">
      <c r="A8" s="5">
        <v>2022</v>
      </c>
      <c r="B8" s="8">
        <f>SUMIFS(Concentrado!C$2:C$232,Concentrado!$A$2:$A$232,"="&amp;$A8,Concentrado!$B$2:$B$232, "=Sinaloa")</f>
        <v>117</v>
      </c>
      <c r="C8" s="8">
        <f>SUMIFS(Concentrado!D$2:D$232,Concentrado!$A$2:$A$232,"="&amp;$A8,Concentrado!$B$2:$B$232, "=Sinaloa")</f>
        <v>124</v>
      </c>
      <c r="D8" s="8">
        <f>SUMIFS(Concentrado!E$2:E$232,Concentrado!$A$2:$A$232,"="&amp;$A8,Concentrado!$B$2:$B$232, "=Sinaloa")</f>
        <v>241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"=Sonora")</f>
        <v>31</v>
      </c>
      <c r="C2" s="8">
        <f>SUMIFS(Concentrado!D$2:D$232,Concentrado!$A$2:$A$232,"="&amp;$A2,Concentrado!$B$2:$B$232, "=Sonora")</f>
        <v>78</v>
      </c>
      <c r="D2" s="8">
        <f>SUMIFS(Concentrado!E$2:E$232,Concentrado!$A$2:$A$232,"="&amp;$A2,Concentrado!$B$2:$B$232, "=Sonora")</f>
        <v>109</v>
      </c>
    </row>
    <row r="3" spans="1:4" x14ac:dyDescent="0.2">
      <c r="A3" s="5">
        <v>2017</v>
      </c>
      <c r="B3" s="8">
        <f>SUMIFS(Concentrado!C$2:C$232,Concentrado!$A$2:$A$232,"="&amp;$A3,Concentrado!$B$2:$B$232, "=Sonora")</f>
        <v>12</v>
      </c>
      <c r="C3" s="8">
        <f>SUMIFS(Concentrado!D$2:D$232,Concentrado!$A$2:$A$232,"="&amp;$A3,Concentrado!$B$2:$B$232, "=Sonora")</f>
        <v>74</v>
      </c>
      <c r="D3" s="8">
        <f>SUMIFS(Concentrado!E$2:E$232,Concentrado!$A$2:$A$232,"="&amp;$A3,Concentrado!$B$2:$B$232, "=Sonora")</f>
        <v>86</v>
      </c>
    </row>
    <row r="4" spans="1:4" x14ac:dyDescent="0.2">
      <c r="A4" s="5">
        <v>2018</v>
      </c>
      <c r="B4" s="8">
        <f>SUMIFS(Concentrado!C$2:C$232,Concentrado!$A$2:$A$232,"="&amp;$A4,Concentrado!$B$2:$B$232, "=Sonora")</f>
        <v>16</v>
      </c>
      <c r="C4" s="8">
        <f>SUMIFS(Concentrado!D$2:D$232,Concentrado!$A$2:$A$232,"="&amp;$A4,Concentrado!$B$2:$B$232, "=Sonora")</f>
        <v>55</v>
      </c>
      <c r="D4" s="8">
        <f>SUMIFS(Concentrado!E$2:E$232,Concentrado!$A$2:$A$232,"="&amp;$A4,Concentrado!$B$2:$B$232, "=Sonora")</f>
        <v>71</v>
      </c>
    </row>
    <row r="5" spans="1:4" x14ac:dyDescent="0.2">
      <c r="A5" s="5">
        <v>2019</v>
      </c>
      <c r="B5" s="8">
        <f>SUMIFS(Concentrado!C$2:C$232,Concentrado!$A$2:$A$232,"="&amp;$A5,Concentrado!$B$2:$B$232, "=Sonora")</f>
        <v>38</v>
      </c>
      <c r="C5" s="8">
        <f>SUMIFS(Concentrado!D$2:D$232,Concentrado!$A$2:$A$232,"="&amp;$A5,Concentrado!$B$2:$B$232, "=Sonora")</f>
        <v>65</v>
      </c>
      <c r="D5" s="8">
        <f>SUMIFS(Concentrado!E$2:E$232,Concentrado!$A$2:$A$232,"="&amp;$A5,Concentrado!$B$2:$B$232, "=Sonora")</f>
        <v>103</v>
      </c>
    </row>
    <row r="6" spans="1:4" x14ac:dyDescent="0.2">
      <c r="A6" s="5">
        <v>2020</v>
      </c>
      <c r="B6" s="8">
        <f>SUMIFS(Concentrado!C$2:C$232,Concentrado!$A$2:$A$232,"="&amp;$A6,Concentrado!$B$2:$B$232, "=Sonora")</f>
        <v>37</v>
      </c>
      <c r="C6" s="8">
        <f>SUMIFS(Concentrado!D$2:D$232,Concentrado!$A$2:$A$232,"="&amp;$A6,Concentrado!$B$2:$B$232, "=Sonora")</f>
        <v>57</v>
      </c>
      <c r="D6" s="8">
        <f>SUMIFS(Concentrado!E$2:E$232,Concentrado!$A$2:$A$232,"="&amp;$A6,Concentrado!$B$2:$B$232, "=Sonora")</f>
        <v>94</v>
      </c>
    </row>
    <row r="7" spans="1:4" x14ac:dyDescent="0.2">
      <c r="A7" s="5">
        <v>2021</v>
      </c>
      <c r="B7" s="8">
        <f>SUMIFS(Concentrado!C$2:C$232,Concentrado!$A$2:$A$232,"="&amp;$A7,Concentrado!$B$2:$B$232, "=Sonora")</f>
        <v>27</v>
      </c>
      <c r="C7" s="8">
        <f>SUMIFS(Concentrado!D$2:D$232,Concentrado!$A$2:$A$232,"="&amp;$A7,Concentrado!$B$2:$B$232, "=Sonora")</f>
        <v>107</v>
      </c>
      <c r="D7" s="8">
        <f>SUMIFS(Concentrado!E$2:E$232,Concentrado!$A$2:$A$232,"="&amp;$A7,Concentrado!$B$2:$B$232, "=Sonora")</f>
        <v>134</v>
      </c>
    </row>
    <row r="8" spans="1:4" x14ac:dyDescent="0.2">
      <c r="A8" s="5">
        <v>2022</v>
      </c>
      <c r="B8" s="8">
        <f>SUMIFS(Concentrado!C$2:C$232,Concentrado!$A$2:$A$232,"="&amp;$A8,Concentrado!$B$2:$B$232, "=Sonora")</f>
        <v>47</v>
      </c>
      <c r="C8" s="8">
        <f>SUMIFS(Concentrado!D$2:D$232,Concentrado!$A$2:$A$232,"="&amp;$A8,Concentrado!$B$2:$B$232, "=Sonora")</f>
        <v>122</v>
      </c>
      <c r="D8" s="8">
        <f>SUMIFS(Concentrado!E$2:E$232,Concentrado!$A$2:$A$232,"="&amp;$A8,Concentrado!$B$2:$B$232, "=Sonora")</f>
        <v>169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"=Tabasco")</f>
        <v>870</v>
      </c>
      <c r="C2" s="8">
        <f>SUMIFS(Concentrado!D$2:D$232,Concentrado!$A$2:$A$232,"="&amp;$A2,Concentrado!$B$2:$B$232, "=Tabasco")</f>
        <v>1666</v>
      </c>
      <c r="D2" s="8">
        <f>SUMIFS(Concentrado!E$2:E$232,Concentrado!$A$2:$A$232,"="&amp;$A2,Concentrado!$B$2:$B$232, "=Tabasco")</f>
        <v>2536</v>
      </c>
    </row>
    <row r="3" spans="1:4" x14ac:dyDescent="0.2">
      <c r="A3" s="5">
        <v>2017</v>
      </c>
      <c r="B3" s="8">
        <f>SUMIFS(Concentrado!C$2:C$232,Concentrado!$A$2:$A$232,"="&amp;$A3,Concentrado!$B$2:$B$232, "=Tabasco")</f>
        <v>284</v>
      </c>
      <c r="C3" s="8">
        <f>SUMIFS(Concentrado!D$2:D$232,Concentrado!$A$2:$A$232,"="&amp;$A3,Concentrado!$B$2:$B$232, "=Tabasco")</f>
        <v>742</v>
      </c>
      <c r="D3" s="8">
        <f>SUMIFS(Concentrado!E$2:E$232,Concentrado!$A$2:$A$232,"="&amp;$A3,Concentrado!$B$2:$B$232, "=Tabasco")</f>
        <v>1026</v>
      </c>
    </row>
    <row r="4" spans="1:4" x14ac:dyDescent="0.2">
      <c r="A4" s="5">
        <v>2018</v>
      </c>
      <c r="B4" s="8">
        <f>SUMIFS(Concentrado!C$2:C$232,Concentrado!$A$2:$A$232,"="&amp;$A4,Concentrado!$B$2:$B$232, "=Tabasco")</f>
        <v>135</v>
      </c>
      <c r="C4" s="8">
        <f>SUMIFS(Concentrado!D$2:D$232,Concentrado!$A$2:$A$232,"="&amp;$A4,Concentrado!$B$2:$B$232, "=Tabasco")</f>
        <v>415</v>
      </c>
      <c r="D4" s="8">
        <f>SUMIFS(Concentrado!E$2:E$232,Concentrado!$A$2:$A$232,"="&amp;$A4,Concentrado!$B$2:$B$232, "=Tabasco")</f>
        <v>550</v>
      </c>
    </row>
    <row r="5" spans="1:4" x14ac:dyDescent="0.2">
      <c r="A5" s="5">
        <v>2019</v>
      </c>
      <c r="B5" s="8">
        <f>SUMIFS(Concentrado!C$2:C$232,Concentrado!$A$2:$A$232,"="&amp;$A5,Concentrado!$B$2:$B$232, "=Tabasco")</f>
        <v>886</v>
      </c>
      <c r="C5" s="8">
        <f>SUMIFS(Concentrado!D$2:D$232,Concentrado!$A$2:$A$232,"="&amp;$A5,Concentrado!$B$2:$B$232, "=Tabasco")</f>
        <v>1613</v>
      </c>
      <c r="D5" s="8">
        <f>SUMIFS(Concentrado!E$2:E$232,Concentrado!$A$2:$A$232,"="&amp;$A5,Concentrado!$B$2:$B$232, "=Tabasco")</f>
        <v>2499</v>
      </c>
    </row>
    <row r="6" spans="1:4" x14ac:dyDescent="0.2">
      <c r="A6" s="5">
        <v>2020</v>
      </c>
      <c r="B6" s="8">
        <f>SUMIFS(Concentrado!C$2:C$232,Concentrado!$A$2:$A$232,"="&amp;$A6,Concentrado!$B$2:$B$232, "=Tabasco")</f>
        <v>0</v>
      </c>
      <c r="C6" s="8">
        <f>SUMIFS(Concentrado!D$2:D$232,Concentrado!$A$2:$A$232,"="&amp;$A6,Concentrado!$B$2:$B$232, "=Tabasco")</f>
        <v>0</v>
      </c>
      <c r="D6" s="8">
        <f>SUMIFS(Concentrado!E$2:E$232,Concentrado!$A$2:$A$232,"="&amp;$A6,Concentrado!$B$2:$B$232, "=Tabasco")</f>
        <v>0</v>
      </c>
    </row>
    <row r="7" spans="1:4" x14ac:dyDescent="0.2">
      <c r="A7" s="5">
        <v>2021</v>
      </c>
      <c r="B7" s="8">
        <f>SUMIFS(Concentrado!C$2:C$232,Concentrado!$A$2:$A$232,"="&amp;$A7,Concentrado!$B$2:$B$232, "=Tabasco")</f>
        <v>525</v>
      </c>
      <c r="C7" s="8">
        <f>SUMIFS(Concentrado!D$2:D$232,Concentrado!$A$2:$A$232,"="&amp;$A7,Concentrado!$B$2:$B$232, "=Tabasco")</f>
        <v>1038</v>
      </c>
      <c r="D7" s="8">
        <f>SUMIFS(Concentrado!E$2:E$232,Concentrado!$A$2:$A$232,"="&amp;$A7,Concentrado!$B$2:$B$232, "=Tabasco")</f>
        <v>1563</v>
      </c>
    </row>
    <row r="8" spans="1:4" x14ac:dyDescent="0.2">
      <c r="A8" s="5">
        <v>2022</v>
      </c>
      <c r="B8" s="8">
        <f>SUMIFS(Concentrado!C$2:C$232,Concentrado!$A$2:$A$232,"="&amp;$A8,Concentrado!$B$2:$B$232, "=Tabasco")</f>
        <v>604</v>
      </c>
      <c r="C8" s="8">
        <f>SUMIFS(Concentrado!D$2:D$232,Concentrado!$A$2:$A$232,"="&amp;$A8,Concentrado!$B$2:$B$232, "=Tabasco")</f>
        <v>929</v>
      </c>
      <c r="D8" s="8">
        <f>SUMIFS(Concentrado!E$2:E$232,Concentrado!$A$2:$A$232,"="&amp;$A8,Concentrado!$B$2:$B$232, "=Tabasco")</f>
        <v>1533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"=Aguascalientes")</f>
        <v>444</v>
      </c>
      <c r="C2" s="8">
        <f>SUMIFS(Concentrado!D$2:D$232,Concentrado!$A$2:$A$232,"="&amp;$A2,Concentrado!$B$2:$B$232, "=Aguascalientes")</f>
        <v>997</v>
      </c>
      <c r="D2" s="8">
        <f>SUMIFS(Concentrado!E$2:E$232,Concentrado!$A$2:$A$232,"="&amp;$A2,Concentrado!$B$2:$B$232, "=Aguascalientes")</f>
        <v>1441</v>
      </c>
    </row>
    <row r="3" spans="1:4" x14ac:dyDescent="0.2">
      <c r="A3" s="5">
        <v>2017</v>
      </c>
      <c r="B3" s="8">
        <f>SUMIFS(Concentrado!C$2:C$232,Concentrado!$A$2:$A$232,"="&amp;$A3,Concentrado!$B$2:$B$232, "=Aguascalientes")</f>
        <v>413</v>
      </c>
      <c r="C3" s="8">
        <f>SUMIFS(Concentrado!D$2:D$232,Concentrado!$A$2:$A$232,"="&amp;$A3,Concentrado!$B$2:$B$232, "=Aguascalientes")</f>
        <v>576</v>
      </c>
      <c r="D3" s="8">
        <f>SUMIFS(Concentrado!E$2:E$232,Concentrado!$A$2:$A$232,"="&amp;$A3,Concentrado!$B$2:$B$232, "=Aguascalientes")</f>
        <v>989</v>
      </c>
    </row>
    <row r="4" spans="1:4" x14ac:dyDescent="0.2">
      <c r="A4" s="5">
        <v>2018</v>
      </c>
      <c r="B4" s="8">
        <f>SUMIFS(Concentrado!C$2:C$232,Concentrado!$A$2:$A$232,"="&amp;$A4,Concentrado!$B$2:$B$232, "=Aguascalientes")</f>
        <v>744</v>
      </c>
      <c r="C4" s="8">
        <f>SUMIFS(Concentrado!D$2:D$232,Concentrado!$A$2:$A$232,"="&amp;$A4,Concentrado!$B$2:$B$232, "=Aguascalientes")</f>
        <v>1266</v>
      </c>
      <c r="D4" s="8">
        <f>SUMIFS(Concentrado!E$2:E$232,Concentrado!$A$2:$A$232,"="&amp;$A4,Concentrado!$B$2:$B$232, "=Aguascalientes")</f>
        <v>2010</v>
      </c>
    </row>
    <row r="5" spans="1:4" x14ac:dyDescent="0.2">
      <c r="A5" s="5">
        <v>2019</v>
      </c>
      <c r="B5" s="8">
        <f>SUMIFS(Concentrado!C$2:C$232,Concentrado!$A$2:$A$232,"="&amp;$A5,Concentrado!$B$2:$B$232, "=Aguascalientes")</f>
        <v>539</v>
      </c>
      <c r="C5" s="8">
        <f>SUMIFS(Concentrado!D$2:D$232,Concentrado!$A$2:$A$232,"="&amp;$A5,Concentrado!$B$2:$B$232, "=Aguascalientes")</f>
        <v>684</v>
      </c>
      <c r="D5" s="8">
        <f>SUMIFS(Concentrado!E$2:E$232,Concentrado!$A$2:$A$232,"="&amp;$A5,Concentrado!$B$2:$B$232, "=Aguascalientes")</f>
        <v>1223</v>
      </c>
    </row>
    <row r="6" spans="1:4" x14ac:dyDescent="0.2">
      <c r="A6" s="5">
        <v>2020</v>
      </c>
      <c r="B6" s="8">
        <f>SUMIFS(Concentrado!C$2:C$232,Concentrado!$A$2:$A$232,"="&amp;$A6,Concentrado!$B$2:$B$232, "=Aguascalientes")</f>
        <v>628</v>
      </c>
      <c r="C6" s="8">
        <f>SUMIFS(Concentrado!D$2:D$232,Concentrado!$A$2:$A$232,"="&amp;$A6,Concentrado!$B$2:$B$232, "=Aguascalientes")</f>
        <v>752</v>
      </c>
      <c r="D6" s="8">
        <f>SUMIFS(Concentrado!E$2:E$232,Concentrado!$A$2:$A$232,"="&amp;$A6,Concentrado!$B$2:$B$232, "=Aguascalientes")</f>
        <v>1380</v>
      </c>
    </row>
    <row r="7" spans="1:4" x14ac:dyDescent="0.2">
      <c r="A7" s="5">
        <v>2021</v>
      </c>
      <c r="B7" s="8">
        <f>SUMIFS(Concentrado!C$2:C$232,Concentrado!$A$2:$A$232,"="&amp;$A7,Concentrado!$B$2:$B$232, "=Aguascalientes")</f>
        <v>1720</v>
      </c>
      <c r="C7" s="8">
        <f>SUMIFS(Concentrado!D$2:D$232,Concentrado!$A$2:$A$232,"="&amp;$A7,Concentrado!$B$2:$B$232, "=Aguascalientes")</f>
        <v>3162</v>
      </c>
      <c r="D7" s="8">
        <f>SUMIFS(Concentrado!E$2:E$232,Concentrado!$A$2:$A$232,"="&amp;$A7,Concentrado!$B$2:$B$232, "=Aguascalientes")</f>
        <v>4882</v>
      </c>
    </row>
    <row r="8" spans="1:4" x14ac:dyDescent="0.2">
      <c r="A8" s="5">
        <v>2022</v>
      </c>
      <c r="B8" s="8">
        <f>SUMIFS(Concentrado!C$2:C$232,Concentrado!$A$2:$A$232,"="&amp;$A8,Concentrado!$B$2:$B$232, "=Aguascalientes")</f>
        <v>923</v>
      </c>
      <c r="C8" s="8">
        <f>SUMIFS(Concentrado!D$2:D$232,Concentrado!$A$2:$A$232,"="&amp;$A8,Concentrado!$B$2:$B$232, "=Aguascalientes")</f>
        <v>3394</v>
      </c>
      <c r="D8" s="8">
        <f>SUMIFS(Concentrado!E$2:E$232,Concentrado!$A$2:$A$232,"="&amp;$A8,Concentrado!$B$2:$B$232, "=Aguascalientes")</f>
        <v>4317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"=Tamaulipas")</f>
        <v>178</v>
      </c>
      <c r="C2" s="8">
        <f>SUMIFS(Concentrado!D$2:D$232,Concentrado!$A$2:$A$232,"="&amp;$A2,Concentrado!$B$2:$B$232, "=Tamaulipas")</f>
        <v>938</v>
      </c>
      <c r="D2" s="8">
        <f>SUMIFS(Concentrado!E$2:E$232,Concentrado!$A$2:$A$232,"="&amp;$A2,Concentrado!$B$2:$B$232, "=Tamaulipas")</f>
        <v>1116</v>
      </c>
    </row>
    <row r="3" spans="1:4" x14ac:dyDescent="0.2">
      <c r="A3" s="5">
        <v>2017</v>
      </c>
      <c r="B3" s="8">
        <f>SUMIFS(Concentrado!C$2:C$232,Concentrado!$A$2:$A$232,"="&amp;$A3,Concentrado!$B$2:$B$232, "=Tamaulipas")</f>
        <v>190</v>
      </c>
      <c r="C3" s="8">
        <f>SUMIFS(Concentrado!D$2:D$232,Concentrado!$A$2:$A$232,"="&amp;$A3,Concentrado!$B$2:$B$232, "=Tamaulipas")</f>
        <v>717</v>
      </c>
      <c r="D3" s="8">
        <f>SUMIFS(Concentrado!E$2:E$232,Concentrado!$A$2:$A$232,"="&amp;$A3,Concentrado!$B$2:$B$232, "=Tamaulipas")</f>
        <v>907</v>
      </c>
    </row>
    <row r="4" spans="1:4" x14ac:dyDescent="0.2">
      <c r="A4" s="5">
        <v>2018</v>
      </c>
      <c r="B4" s="8">
        <f>SUMIFS(Concentrado!C$2:C$232,Concentrado!$A$2:$A$232,"="&amp;$A4,Concentrado!$B$2:$B$232, "=Tamaulipas")</f>
        <v>116</v>
      </c>
      <c r="C4" s="8">
        <f>SUMIFS(Concentrado!D$2:D$232,Concentrado!$A$2:$A$232,"="&amp;$A4,Concentrado!$B$2:$B$232, "=Tamaulipas")</f>
        <v>612</v>
      </c>
      <c r="D4" s="8">
        <f>SUMIFS(Concentrado!E$2:E$232,Concentrado!$A$2:$A$232,"="&amp;$A4,Concentrado!$B$2:$B$232, "=Tamaulipas")</f>
        <v>728</v>
      </c>
    </row>
    <row r="5" spans="1:4" x14ac:dyDescent="0.2">
      <c r="A5" s="5">
        <v>2019</v>
      </c>
      <c r="B5" s="8">
        <f>SUMIFS(Concentrado!C$2:C$232,Concentrado!$A$2:$A$232,"="&amp;$A5,Concentrado!$B$2:$B$232, "=Tamaulipas")</f>
        <v>139</v>
      </c>
      <c r="C5" s="8">
        <f>SUMIFS(Concentrado!D$2:D$232,Concentrado!$A$2:$A$232,"="&amp;$A5,Concentrado!$B$2:$B$232, "=Tamaulipas")</f>
        <v>493</v>
      </c>
      <c r="D5" s="8">
        <f>SUMIFS(Concentrado!E$2:E$232,Concentrado!$A$2:$A$232,"="&amp;$A5,Concentrado!$B$2:$B$232, "=Tamaulipas")</f>
        <v>632</v>
      </c>
    </row>
    <row r="6" spans="1:4" x14ac:dyDescent="0.2">
      <c r="A6" s="5">
        <v>2020</v>
      </c>
      <c r="B6" s="8">
        <f>SUMIFS(Concentrado!C$2:C$232,Concentrado!$A$2:$A$232,"="&amp;$A6,Concentrado!$B$2:$B$232, "=Tamaulipas")</f>
        <v>57</v>
      </c>
      <c r="C6" s="8">
        <f>SUMIFS(Concentrado!D$2:D$232,Concentrado!$A$2:$A$232,"="&amp;$A6,Concentrado!$B$2:$B$232, "=Tamaulipas")</f>
        <v>225</v>
      </c>
      <c r="D6" s="8">
        <f>SUMIFS(Concentrado!E$2:E$232,Concentrado!$A$2:$A$232,"="&amp;$A6,Concentrado!$B$2:$B$232, "=Tamaulipas")</f>
        <v>282</v>
      </c>
    </row>
    <row r="7" spans="1:4" x14ac:dyDescent="0.2">
      <c r="A7" s="5">
        <v>2021</v>
      </c>
      <c r="B7" s="8">
        <f>SUMIFS(Concentrado!C$2:C$232,Concentrado!$A$2:$A$232,"="&amp;$A7,Concentrado!$B$2:$B$232, "=Tamaulipas")</f>
        <v>102</v>
      </c>
      <c r="C7" s="8">
        <f>SUMIFS(Concentrado!D$2:D$232,Concentrado!$A$2:$A$232,"="&amp;$A7,Concentrado!$B$2:$B$232, "=Tamaulipas")</f>
        <v>279</v>
      </c>
      <c r="D7" s="8">
        <f>SUMIFS(Concentrado!E$2:E$232,Concentrado!$A$2:$A$232,"="&amp;$A7,Concentrado!$B$2:$B$232, "=Tamaulipas")</f>
        <v>381</v>
      </c>
    </row>
    <row r="8" spans="1:4" x14ac:dyDescent="0.2">
      <c r="A8" s="5">
        <v>2022</v>
      </c>
      <c r="B8" s="8">
        <f>SUMIFS(Concentrado!C$2:C$232,Concentrado!$A$2:$A$232,"="&amp;$A8,Concentrado!$B$2:$B$232, "=Tamaulipas")</f>
        <v>107</v>
      </c>
      <c r="C8" s="8">
        <f>SUMIFS(Concentrado!D$2:D$232,Concentrado!$A$2:$A$232,"="&amp;$A8,Concentrado!$B$2:$B$232, "=Tamaulipas")</f>
        <v>267</v>
      </c>
      <c r="D8" s="8">
        <f>SUMIFS(Concentrado!E$2:E$232,Concentrado!$A$2:$A$232,"="&amp;$A8,Concentrado!$B$2:$B$232, "=Tamaulipas")</f>
        <v>374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"=Tlaxcala")</f>
        <v>606</v>
      </c>
      <c r="C2" s="8">
        <f>SUMIFS(Concentrado!D$2:D$232,Concentrado!$A$2:$A$232,"="&amp;$A2,Concentrado!$B$2:$B$232, "=Tlaxcala")</f>
        <v>702</v>
      </c>
      <c r="D2" s="8">
        <f>SUMIFS(Concentrado!E$2:E$232,Concentrado!$A$2:$A$232,"="&amp;$A2,Concentrado!$B$2:$B$232, "=Tlaxcala")</f>
        <v>1308</v>
      </c>
    </row>
    <row r="3" spans="1:4" x14ac:dyDescent="0.2">
      <c r="A3" s="5">
        <v>2017</v>
      </c>
      <c r="B3" s="8">
        <f>SUMIFS(Concentrado!C$2:C$232,Concentrado!$A$2:$A$232,"="&amp;$A3,Concentrado!$B$2:$B$232, "=Tlaxcala")</f>
        <v>213</v>
      </c>
      <c r="C3" s="8">
        <f>SUMIFS(Concentrado!D$2:D$232,Concentrado!$A$2:$A$232,"="&amp;$A3,Concentrado!$B$2:$B$232, "=Tlaxcala")</f>
        <v>402</v>
      </c>
      <c r="D3" s="8">
        <f>SUMIFS(Concentrado!E$2:E$232,Concentrado!$A$2:$A$232,"="&amp;$A3,Concentrado!$B$2:$B$232, "=Tlaxcala")</f>
        <v>615</v>
      </c>
    </row>
    <row r="4" spans="1:4" x14ac:dyDescent="0.2">
      <c r="A4" s="5">
        <v>2018</v>
      </c>
      <c r="B4" s="8">
        <f>SUMIFS(Concentrado!C$2:C$232,Concentrado!$A$2:$A$232,"="&amp;$A4,Concentrado!$B$2:$B$232, "=Tlaxcala")</f>
        <v>87</v>
      </c>
      <c r="C4" s="8">
        <f>SUMIFS(Concentrado!D$2:D$232,Concentrado!$A$2:$A$232,"="&amp;$A4,Concentrado!$B$2:$B$232, "=Tlaxcala")</f>
        <v>219</v>
      </c>
      <c r="D4" s="8">
        <f>SUMIFS(Concentrado!E$2:E$232,Concentrado!$A$2:$A$232,"="&amp;$A4,Concentrado!$B$2:$B$232, "=Tlaxcala")</f>
        <v>306</v>
      </c>
    </row>
    <row r="5" spans="1:4" x14ac:dyDescent="0.2">
      <c r="A5" s="5">
        <v>2019</v>
      </c>
      <c r="B5" s="8">
        <f>SUMIFS(Concentrado!C$2:C$232,Concentrado!$A$2:$A$232,"="&amp;$A5,Concentrado!$B$2:$B$232, "=Tlaxcala")</f>
        <v>181</v>
      </c>
      <c r="C5" s="8">
        <f>SUMIFS(Concentrado!D$2:D$232,Concentrado!$A$2:$A$232,"="&amp;$A5,Concentrado!$B$2:$B$232, "=Tlaxcala")</f>
        <v>304</v>
      </c>
      <c r="D5" s="8">
        <f>SUMIFS(Concentrado!E$2:E$232,Concentrado!$A$2:$A$232,"="&amp;$A5,Concentrado!$B$2:$B$232, "=Tlaxcala")</f>
        <v>485</v>
      </c>
    </row>
    <row r="6" spans="1:4" x14ac:dyDescent="0.2">
      <c r="A6" s="5">
        <v>2020</v>
      </c>
      <c r="B6" s="8">
        <f>SUMIFS(Concentrado!C$2:C$232,Concentrado!$A$2:$A$232,"="&amp;$A6,Concentrado!$B$2:$B$232, "=Tlaxcala")</f>
        <v>0</v>
      </c>
      <c r="C6" s="8">
        <f>SUMIFS(Concentrado!D$2:D$232,Concentrado!$A$2:$A$232,"="&amp;$A6,Concentrado!$B$2:$B$232, "=Tlaxcala")</f>
        <v>0</v>
      </c>
      <c r="D6" s="8">
        <f>SUMIFS(Concentrado!E$2:E$232,Concentrado!$A$2:$A$232,"="&amp;$A6,Concentrado!$B$2:$B$232, "=Tlaxcala")</f>
        <v>0</v>
      </c>
    </row>
    <row r="7" spans="1:4" x14ac:dyDescent="0.2">
      <c r="A7" s="5">
        <v>2021</v>
      </c>
      <c r="B7" s="8">
        <f>SUMIFS(Concentrado!C$2:C$232,Concentrado!$A$2:$A$232,"="&amp;$A7,Concentrado!$B$2:$B$232, "=Tlaxcala")</f>
        <v>99</v>
      </c>
      <c r="C7" s="8">
        <f>SUMIFS(Concentrado!D$2:D$232,Concentrado!$A$2:$A$232,"="&amp;$A7,Concentrado!$B$2:$B$232, "=Tlaxcala")</f>
        <v>247</v>
      </c>
      <c r="D7" s="8">
        <f>SUMIFS(Concentrado!E$2:E$232,Concentrado!$A$2:$A$232,"="&amp;$A7,Concentrado!$B$2:$B$232, "=Tlaxcala")</f>
        <v>346</v>
      </c>
    </row>
    <row r="8" spans="1:4" x14ac:dyDescent="0.2">
      <c r="A8" s="5">
        <v>2022</v>
      </c>
      <c r="B8" s="8">
        <f>SUMIFS(Concentrado!C$2:C$232,Concentrado!$A$2:$A$232,"="&amp;$A8,Concentrado!$B$2:$B$232, "=Tlaxcala")</f>
        <v>118</v>
      </c>
      <c r="C8" s="8">
        <f>SUMIFS(Concentrado!D$2:D$232,Concentrado!$A$2:$A$232,"="&amp;$A8,Concentrado!$B$2:$B$232, "=Tlaxcala")</f>
        <v>232</v>
      </c>
      <c r="D8" s="8">
        <f>SUMIFS(Concentrado!E$2:E$232,Concentrado!$A$2:$A$232,"="&amp;$A8,Concentrado!$B$2:$B$232, "=Tlaxcala")</f>
        <v>350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"=Veracruz")</f>
        <v>1009</v>
      </c>
      <c r="C2" s="8">
        <f>SUMIFS(Concentrado!D$2:D$232,Concentrado!$A$2:$A$232,"="&amp;$A2,Concentrado!$B$2:$B$232, "=Veracruz")</f>
        <v>1721</v>
      </c>
      <c r="D2" s="8">
        <f>SUMIFS(Concentrado!E$2:E$232,Concentrado!$A$2:$A$232,"="&amp;$A2,Concentrado!$B$2:$B$232, "=Veracruz")</f>
        <v>2730</v>
      </c>
    </row>
    <row r="3" spans="1:4" x14ac:dyDescent="0.2">
      <c r="A3" s="5">
        <v>2017</v>
      </c>
      <c r="B3" s="8">
        <f>SUMIFS(Concentrado!C$2:C$232,Concentrado!$A$2:$A$232,"="&amp;$A3,Concentrado!$B$2:$B$232, "=Veracruz")</f>
        <v>972</v>
      </c>
      <c r="C3" s="8">
        <f>SUMIFS(Concentrado!D$2:D$232,Concentrado!$A$2:$A$232,"="&amp;$A3,Concentrado!$B$2:$B$232, "=Veracruz")</f>
        <v>1885</v>
      </c>
      <c r="D3" s="8">
        <f>SUMIFS(Concentrado!E$2:E$232,Concentrado!$A$2:$A$232,"="&amp;$A3,Concentrado!$B$2:$B$232, "=Veracruz")</f>
        <v>2857</v>
      </c>
    </row>
    <row r="4" spans="1:4" x14ac:dyDescent="0.2">
      <c r="A4" s="5">
        <v>2018</v>
      </c>
      <c r="B4" s="8">
        <f>SUMIFS(Concentrado!C$2:C$232,Concentrado!$A$2:$A$232,"="&amp;$A4,Concentrado!$B$2:$B$232, "=Veracruz")</f>
        <v>730</v>
      </c>
      <c r="C4" s="8">
        <f>SUMIFS(Concentrado!D$2:D$232,Concentrado!$A$2:$A$232,"="&amp;$A4,Concentrado!$B$2:$B$232, "=Veracruz")</f>
        <v>1909</v>
      </c>
      <c r="D4" s="8">
        <f>SUMIFS(Concentrado!E$2:E$232,Concentrado!$A$2:$A$232,"="&amp;$A4,Concentrado!$B$2:$B$232, "=Veracruz")</f>
        <v>2639</v>
      </c>
    </row>
    <row r="5" spans="1:4" x14ac:dyDescent="0.2">
      <c r="A5" s="5">
        <v>2019</v>
      </c>
      <c r="B5" s="8">
        <f>SUMIFS(Concentrado!C$2:C$232,Concentrado!$A$2:$A$232,"="&amp;$A5,Concentrado!$B$2:$B$232, "=Veracruz")</f>
        <v>873</v>
      </c>
      <c r="C5" s="8">
        <f>SUMIFS(Concentrado!D$2:D$232,Concentrado!$A$2:$A$232,"="&amp;$A5,Concentrado!$B$2:$B$232, "=Veracruz")</f>
        <v>1880</v>
      </c>
      <c r="D5" s="8">
        <f>SUMIFS(Concentrado!E$2:E$232,Concentrado!$A$2:$A$232,"="&amp;$A5,Concentrado!$B$2:$B$232, "=Veracruz")</f>
        <v>2753</v>
      </c>
    </row>
    <row r="6" spans="1:4" x14ac:dyDescent="0.2">
      <c r="A6" s="5">
        <v>2020</v>
      </c>
      <c r="B6" s="8">
        <f>SUMIFS(Concentrado!C$2:C$232,Concentrado!$A$2:$A$232,"="&amp;$A6,Concentrado!$B$2:$B$232, "=Veracruz")</f>
        <v>414</v>
      </c>
      <c r="C6" s="8">
        <f>SUMIFS(Concentrado!D$2:D$232,Concentrado!$A$2:$A$232,"="&amp;$A6,Concentrado!$B$2:$B$232, "=Veracruz")</f>
        <v>770</v>
      </c>
      <c r="D6" s="8">
        <f>SUMIFS(Concentrado!E$2:E$232,Concentrado!$A$2:$A$232,"="&amp;$A6,Concentrado!$B$2:$B$232, "=Veracruz")</f>
        <v>1184</v>
      </c>
    </row>
    <row r="7" spans="1:4" x14ac:dyDescent="0.2">
      <c r="A7" s="5">
        <v>2021</v>
      </c>
      <c r="B7" s="8">
        <f>SUMIFS(Concentrado!C$2:C$232,Concentrado!$A$2:$A$232,"="&amp;$A7,Concentrado!$B$2:$B$232, "=Veracruz")</f>
        <v>385</v>
      </c>
      <c r="C7" s="8">
        <f>SUMIFS(Concentrado!D$2:D$232,Concentrado!$A$2:$A$232,"="&amp;$A7,Concentrado!$B$2:$B$232, "=Veracruz")</f>
        <v>881</v>
      </c>
      <c r="D7" s="8">
        <f>SUMIFS(Concentrado!E$2:E$232,Concentrado!$A$2:$A$232,"="&amp;$A7,Concentrado!$B$2:$B$232, "=Veracruz")</f>
        <v>1266</v>
      </c>
    </row>
    <row r="8" spans="1:4" x14ac:dyDescent="0.2">
      <c r="A8" s="5">
        <v>2022</v>
      </c>
      <c r="B8" s="8">
        <f>SUMIFS(Concentrado!C$2:C$232,Concentrado!$A$2:$A$232,"="&amp;$A8,Concentrado!$B$2:$B$232, "=Veracruz")</f>
        <v>508</v>
      </c>
      <c r="C8" s="8">
        <f>SUMIFS(Concentrado!D$2:D$232,Concentrado!$A$2:$A$232,"="&amp;$A8,Concentrado!$B$2:$B$232, "=Veracruz")</f>
        <v>833</v>
      </c>
      <c r="D8" s="8">
        <f>SUMIFS(Concentrado!E$2:E$232,Concentrado!$A$2:$A$232,"="&amp;$A8,Concentrado!$B$2:$B$232, "=Veracruz")</f>
        <v>1341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"=Yucatán")</f>
        <v>78</v>
      </c>
      <c r="C2" s="8">
        <f>SUMIFS(Concentrado!D$2:D$232,Concentrado!$A$2:$A$232,"="&amp;$A2,Concentrado!$B$2:$B$232, "=Yucatán")</f>
        <v>172</v>
      </c>
      <c r="D2" s="8">
        <f>SUMIFS(Concentrado!E$2:E$232,Concentrado!$A$2:$A$232,"="&amp;$A2,Concentrado!$B$2:$B$232, "=Yucatán")</f>
        <v>250</v>
      </c>
    </row>
    <row r="3" spans="1:4" x14ac:dyDescent="0.2">
      <c r="A3" s="5">
        <v>2017</v>
      </c>
      <c r="B3" s="8">
        <f>SUMIFS(Concentrado!C$2:C$232,Concentrado!$A$2:$A$232,"="&amp;$A3,Concentrado!$B$2:$B$232, "=Yucatán")</f>
        <v>55</v>
      </c>
      <c r="C3" s="8">
        <f>SUMIFS(Concentrado!D$2:D$232,Concentrado!$A$2:$A$232,"="&amp;$A3,Concentrado!$B$2:$B$232, "=Yucatán")</f>
        <v>138</v>
      </c>
      <c r="D3" s="8">
        <f>SUMIFS(Concentrado!E$2:E$232,Concentrado!$A$2:$A$232,"="&amp;$A3,Concentrado!$B$2:$B$232, "=Yucatán")</f>
        <v>193</v>
      </c>
    </row>
    <row r="4" spans="1:4" x14ac:dyDescent="0.2">
      <c r="A4" s="5">
        <v>2018</v>
      </c>
      <c r="B4" s="8">
        <f>SUMIFS(Concentrado!C$2:C$232,Concentrado!$A$2:$A$232,"="&amp;$A4,Concentrado!$B$2:$B$232, "=Yucatán")</f>
        <v>60</v>
      </c>
      <c r="C4" s="8">
        <f>SUMIFS(Concentrado!D$2:D$232,Concentrado!$A$2:$A$232,"="&amp;$A4,Concentrado!$B$2:$B$232, "=Yucatán")</f>
        <v>131</v>
      </c>
      <c r="D4" s="8">
        <f>SUMIFS(Concentrado!E$2:E$232,Concentrado!$A$2:$A$232,"="&amp;$A4,Concentrado!$B$2:$B$232, "=Yucatán")</f>
        <v>191</v>
      </c>
    </row>
    <row r="5" spans="1:4" x14ac:dyDescent="0.2">
      <c r="A5" s="5">
        <v>2019</v>
      </c>
      <c r="B5" s="8">
        <f>SUMIFS(Concentrado!C$2:C$232,Concentrado!$A$2:$A$232,"="&amp;$A5,Concentrado!$B$2:$B$232, "=Yucatán")</f>
        <v>45</v>
      </c>
      <c r="C5" s="8">
        <f>SUMIFS(Concentrado!D$2:D$232,Concentrado!$A$2:$A$232,"="&amp;$A5,Concentrado!$B$2:$B$232, "=Yucatán")</f>
        <v>144</v>
      </c>
      <c r="D5" s="8">
        <f>SUMIFS(Concentrado!E$2:E$232,Concentrado!$A$2:$A$232,"="&amp;$A5,Concentrado!$B$2:$B$232, "=Yucatán")</f>
        <v>189</v>
      </c>
    </row>
    <row r="6" spans="1:4" x14ac:dyDescent="0.2">
      <c r="A6" s="5">
        <v>2020</v>
      </c>
      <c r="B6" s="8">
        <f>SUMIFS(Concentrado!C$2:C$232,Concentrado!$A$2:$A$232,"="&amp;$A6,Concentrado!$B$2:$B$232, "=Yucatán")</f>
        <v>23</v>
      </c>
      <c r="C6" s="8">
        <f>SUMIFS(Concentrado!D$2:D$232,Concentrado!$A$2:$A$232,"="&amp;$A6,Concentrado!$B$2:$B$232, "=Yucatán")</f>
        <v>55</v>
      </c>
      <c r="D6" s="8">
        <f>SUMIFS(Concentrado!E$2:E$232,Concentrado!$A$2:$A$232,"="&amp;$A6,Concentrado!$B$2:$B$232, "=Yucatán")</f>
        <v>78</v>
      </c>
    </row>
    <row r="7" spans="1:4" x14ac:dyDescent="0.2">
      <c r="A7" s="5">
        <v>2021</v>
      </c>
      <c r="B7" s="8">
        <f>SUMIFS(Concentrado!C$2:C$232,Concentrado!$A$2:$A$232,"="&amp;$A7,Concentrado!$B$2:$B$232, "=Yucatán")</f>
        <v>35</v>
      </c>
      <c r="C7" s="8">
        <f>SUMIFS(Concentrado!D$2:D$232,Concentrado!$A$2:$A$232,"="&amp;$A7,Concentrado!$B$2:$B$232, "=Yucatán")</f>
        <v>101</v>
      </c>
      <c r="D7" s="8">
        <f>SUMIFS(Concentrado!E$2:E$232,Concentrado!$A$2:$A$232,"="&amp;$A7,Concentrado!$B$2:$B$232, "=Yucatán")</f>
        <v>136</v>
      </c>
    </row>
    <row r="8" spans="1:4" x14ac:dyDescent="0.2">
      <c r="A8" s="5">
        <v>2022</v>
      </c>
      <c r="B8" s="8">
        <f>SUMIFS(Concentrado!C$2:C$232,Concentrado!$A$2:$A$232,"="&amp;$A8,Concentrado!$B$2:$B$232, "=Yucatán")</f>
        <v>35</v>
      </c>
      <c r="C8" s="8">
        <f>SUMIFS(Concentrado!D$2:D$232,Concentrado!$A$2:$A$232,"="&amp;$A8,Concentrado!$B$2:$B$232, "=Yucatán")</f>
        <v>92</v>
      </c>
      <c r="D8" s="8">
        <f>SUMIFS(Concentrado!E$2:E$232,Concentrado!$A$2:$A$232,"="&amp;$A8,Concentrado!$B$2:$B$232, "=Yucatán")</f>
        <v>127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"=Zacatecas")</f>
        <v>309</v>
      </c>
      <c r="C2" s="8">
        <f>SUMIFS(Concentrado!D$2:D$232,Concentrado!$A$2:$A$232,"="&amp;$A2,Concentrado!$B$2:$B$232, "=Zacatecas")</f>
        <v>693</v>
      </c>
      <c r="D2" s="8">
        <f>SUMIFS(Concentrado!E$2:E$232,Concentrado!$A$2:$A$232,"="&amp;$A2,Concentrado!$B$2:$B$232, "=Zacatecas")</f>
        <v>1002</v>
      </c>
    </row>
    <row r="3" spans="1:4" x14ac:dyDescent="0.2">
      <c r="A3" s="5">
        <v>2017</v>
      </c>
      <c r="B3" s="8">
        <f>SUMIFS(Concentrado!C$2:C$232,Concentrado!$A$2:$A$232,"="&amp;$A3,Concentrado!$B$2:$B$232, "=Zacatecas")</f>
        <v>265</v>
      </c>
      <c r="C3" s="8">
        <f>SUMIFS(Concentrado!D$2:D$232,Concentrado!$A$2:$A$232,"="&amp;$A3,Concentrado!$B$2:$B$232, "=Zacatecas")</f>
        <v>790</v>
      </c>
      <c r="D3" s="8">
        <f>SUMIFS(Concentrado!E$2:E$232,Concentrado!$A$2:$A$232,"="&amp;$A3,Concentrado!$B$2:$B$232, "=Zacatecas")</f>
        <v>1055</v>
      </c>
    </row>
    <row r="4" spans="1:4" x14ac:dyDescent="0.2">
      <c r="A4" s="5">
        <v>2018</v>
      </c>
      <c r="B4" s="8">
        <f>SUMIFS(Concentrado!C$2:C$232,Concentrado!$A$2:$A$232,"="&amp;$A4,Concentrado!$B$2:$B$232, "=Zacatecas")</f>
        <v>245</v>
      </c>
      <c r="C4" s="8">
        <f>SUMIFS(Concentrado!D$2:D$232,Concentrado!$A$2:$A$232,"="&amp;$A4,Concentrado!$B$2:$B$232, "=Zacatecas")</f>
        <v>688</v>
      </c>
      <c r="D4" s="8">
        <f>SUMIFS(Concentrado!E$2:E$232,Concentrado!$A$2:$A$232,"="&amp;$A4,Concentrado!$B$2:$B$232, "=Zacatecas")</f>
        <v>933</v>
      </c>
    </row>
    <row r="5" spans="1:4" x14ac:dyDescent="0.2">
      <c r="A5" s="5">
        <v>2019</v>
      </c>
      <c r="B5" s="8">
        <f>SUMIFS(Concentrado!C$2:C$232,Concentrado!$A$2:$A$232,"="&amp;$A5,Concentrado!$B$2:$B$232, "=Zacatecas")</f>
        <v>219</v>
      </c>
      <c r="C5" s="8">
        <f>SUMIFS(Concentrado!D$2:D$232,Concentrado!$A$2:$A$232,"="&amp;$A5,Concentrado!$B$2:$B$232, "=Zacatecas")</f>
        <v>614</v>
      </c>
      <c r="D5" s="8">
        <f>SUMIFS(Concentrado!E$2:E$232,Concentrado!$A$2:$A$232,"="&amp;$A5,Concentrado!$B$2:$B$232, "=Zacatecas")</f>
        <v>833</v>
      </c>
    </row>
    <row r="6" spans="1:4" x14ac:dyDescent="0.2">
      <c r="A6" s="5">
        <v>2020</v>
      </c>
      <c r="B6" s="8">
        <f>SUMIFS(Concentrado!C$2:C$232,Concentrado!$A$2:$A$232,"="&amp;$A6,Concentrado!$B$2:$B$232, "=Zacatecas")</f>
        <v>110</v>
      </c>
      <c r="C6" s="8">
        <f>SUMIFS(Concentrado!D$2:D$232,Concentrado!$A$2:$A$232,"="&amp;$A6,Concentrado!$B$2:$B$232, "=Zacatecas")</f>
        <v>406</v>
      </c>
      <c r="D6" s="8">
        <f>SUMIFS(Concentrado!E$2:E$232,Concentrado!$A$2:$A$232,"="&amp;$A6,Concentrado!$B$2:$B$232, "=Zacatecas")</f>
        <v>516</v>
      </c>
    </row>
    <row r="7" spans="1:4" x14ac:dyDescent="0.2">
      <c r="A7" s="5">
        <v>2021</v>
      </c>
      <c r="B7" s="8">
        <f>SUMIFS(Concentrado!C$2:C$232,Concentrado!$A$2:$A$232,"="&amp;$A7,Concentrado!$B$2:$B$232, "=Zacatecas")</f>
        <v>241</v>
      </c>
      <c r="C7" s="8">
        <f>SUMIFS(Concentrado!D$2:D$232,Concentrado!$A$2:$A$232,"="&amp;$A7,Concentrado!$B$2:$B$232, "=Zacatecas")</f>
        <v>849</v>
      </c>
      <c r="D7" s="8">
        <f>SUMIFS(Concentrado!E$2:E$232,Concentrado!$A$2:$A$232,"="&amp;$A7,Concentrado!$B$2:$B$232, "=Zacatecas")</f>
        <v>1090</v>
      </c>
    </row>
    <row r="8" spans="1:4" x14ac:dyDescent="0.2">
      <c r="A8" s="5">
        <v>2022</v>
      </c>
      <c r="B8" s="8">
        <f>SUMIFS(Concentrado!C$2:C$232,Concentrado!$A$2:$A$232,"="&amp;$A8,Concentrado!$B$2:$B$232, "=Zacatecas")</f>
        <v>242</v>
      </c>
      <c r="C8" s="8">
        <f>SUMIFS(Concentrado!D$2:D$232,Concentrado!$A$2:$A$232,"="&amp;$A8,Concentrado!$B$2:$B$232, "=Zacatecas")</f>
        <v>1087</v>
      </c>
      <c r="D8" s="8">
        <f>SUMIFS(Concentrado!E$2:E$232,Concentrado!$A$2:$A$232,"="&amp;$A8,Concentrado!$B$2:$B$232, "=Zacatecas")</f>
        <v>1329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"=Baja California")</f>
        <v>0</v>
      </c>
      <c r="C2" s="8">
        <f>SUMIFS(Concentrado!D$2:D$232,Concentrado!$A$2:$A$232,"="&amp;$A2,Concentrado!$B$2:$B$232, "=Baja California")</f>
        <v>0</v>
      </c>
      <c r="D2" s="8">
        <f>SUMIFS(Concentrado!E$2:E$232,Concentrado!$A$2:$A$232,"="&amp;$A2,Concentrado!$B$2:$B$232, "=Baja California")</f>
        <v>0</v>
      </c>
    </row>
    <row r="3" spans="1:4" x14ac:dyDescent="0.2">
      <c r="A3" s="5">
        <v>2017</v>
      </c>
      <c r="B3" s="8">
        <f>SUMIFS(Concentrado!C$2:C$232,Concentrado!$A$2:$A$232,"="&amp;$A3,Concentrado!$B$2:$B$232, "=Baja California")</f>
        <v>0</v>
      </c>
      <c r="C3" s="8">
        <f>SUMIFS(Concentrado!D$2:D$232,Concentrado!$A$2:$A$232,"="&amp;$A3,Concentrado!$B$2:$B$232, "=Baja California")</f>
        <v>0</v>
      </c>
      <c r="D3" s="8">
        <f>SUMIFS(Concentrado!E$2:E$232,Concentrado!$A$2:$A$232,"="&amp;$A3,Concentrado!$B$2:$B$232, "=Baja California")</f>
        <v>0</v>
      </c>
    </row>
    <row r="4" spans="1:4" x14ac:dyDescent="0.2">
      <c r="A4" s="5">
        <v>2018</v>
      </c>
      <c r="B4" s="8">
        <f>SUMIFS(Concentrado!C$2:C$232,Concentrado!$A$2:$A$232,"="&amp;$A4,Concentrado!$B$2:$B$232, "=Baja California")</f>
        <v>0</v>
      </c>
      <c r="C4" s="8">
        <f>SUMIFS(Concentrado!D$2:D$232,Concentrado!$A$2:$A$232,"="&amp;$A4,Concentrado!$B$2:$B$232, "=Baja California")</f>
        <v>0</v>
      </c>
      <c r="D4" s="8">
        <f>SUMIFS(Concentrado!E$2:E$232,Concentrado!$A$2:$A$232,"="&amp;$A4,Concentrado!$B$2:$B$232, "=Baja California")</f>
        <v>0</v>
      </c>
    </row>
    <row r="5" spans="1:4" x14ac:dyDescent="0.2">
      <c r="A5" s="5">
        <v>2019</v>
      </c>
      <c r="B5" s="8">
        <f>SUMIFS(Concentrado!C$2:C$232,Concentrado!$A$2:$A$232,"="&amp;$A5,Concentrado!$B$2:$B$232, "=Baja California")</f>
        <v>0</v>
      </c>
      <c r="C5" s="8">
        <f>SUMIFS(Concentrado!D$2:D$232,Concentrado!$A$2:$A$232,"="&amp;$A5,Concentrado!$B$2:$B$232, "=Baja California")</f>
        <v>0</v>
      </c>
      <c r="D5" s="8">
        <f>SUMIFS(Concentrado!E$2:E$232,Concentrado!$A$2:$A$232,"="&amp;$A5,Concentrado!$B$2:$B$232, "=Baja California")</f>
        <v>0</v>
      </c>
    </row>
    <row r="6" spans="1:4" x14ac:dyDescent="0.2">
      <c r="A6" s="5">
        <v>2020</v>
      </c>
      <c r="B6" s="8">
        <f>SUMIFS(Concentrado!C$2:C$232,Concentrado!$A$2:$A$232,"="&amp;$A6,Concentrado!$B$2:$B$232, "=Baja California")</f>
        <v>0</v>
      </c>
      <c r="C6" s="8">
        <f>SUMIFS(Concentrado!D$2:D$232,Concentrado!$A$2:$A$232,"="&amp;$A6,Concentrado!$B$2:$B$232, "=Baja California")</f>
        <v>0</v>
      </c>
      <c r="D6" s="8">
        <f>SUMIFS(Concentrado!E$2:E$232,Concentrado!$A$2:$A$232,"="&amp;$A6,Concentrado!$B$2:$B$232, "=Baja California")</f>
        <v>0</v>
      </c>
    </row>
    <row r="7" spans="1:4" x14ac:dyDescent="0.2">
      <c r="A7" s="5">
        <v>2021</v>
      </c>
      <c r="B7" s="8">
        <f>SUMIFS(Concentrado!C$2:C$232,Concentrado!$A$2:$A$232,"="&amp;$A7,Concentrado!$B$2:$B$232, "=Baja California")</f>
        <v>0</v>
      </c>
      <c r="C7" s="8">
        <f>SUMIFS(Concentrado!D$2:D$232,Concentrado!$A$2:$A$232,"="&amp;$A7,Concentrado!$B$2:$B$232, "=Baja California")</f>
        <v>0</v>
      </c>
      <c r="D7" s="8">
        <f>SUMIFS(Concentrado!E$2:E$232,Concentrado!$A$2:$A$232,"="&amp;$A7,Concentrado!$B$2:$B$232, "=Baja California")</f>
        <v>0</v>
      </c>
    </row>
    <row r="8" spans="1:4" x14ac:dyDescent="0.2">
      <c r="A8" s="5">
        <v>2022</v>
      </c>
      <c r="B8" s="8">
        <f>SUMIFS(Concentrado!C$2:C$232,Concentrado!$A$2:$A$232,"="&amp;$A8,Concentrado!$B$2:$B$232, "=Baja California")</f>
        <v>0</v>
      </c>
      <c r="C8" s="8">
        <f>SUMIFS(Concentrado!D$2:D$232,Concentrado!$A$2:$A$232,"="&amp;$A8,Concentrado!$B$2:$B$232, "=Baja California")</f>
        <v>0</v>
      </c>
      <c r="D8" s="8">
        <f>SUMIFS(Concentrado!E$2:E$232,Concentrado!$A$2:$A$232,"="&amp;$A8,Concentrado!$B$2:$B$232, "=Baja California")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"=Baja California Sur")</f>
        <v>45</v>
      </c>
      <c r="C2" s="8">
        <f>SUMIFS(Concentrado!D$2:D$232,Concentrado!$A$2:$A$232,"="&amp;$A2,Concentrado!$B$2:$B$232, "=Baja California Sur")</f>
        <v>115</v>
      </c>
      <c r="D2" s="8">
        <f>SUMIFS(Concentrado!E$2:E$232,Concentrado!$A$2:$A$232,"="&amp;$A2,Concentrado!$B$2:$B$232, "=Baja California Sur")</f>
        <v>160</v>
      </c>
    </row>
    <row r="3" spans="1:4" x14ac:dyDescent="0.2">
      <c r="A3" s="5">
        <v>2017</v>
      </c>
      <c r="B3" s="8">
        <f>SUMIFS(Concentrado!C$2:C$232,Concentrado!$A$2:$A$232,"="&amp;$A3,Concentrado!$B$2:$B$232, "=Baja California Sur")</f>
        <v>60</v>
      </c>
      <c r="C3" s="8">
        <f>SUMIFS(Concentrado!D$2:D$232,Concentrado!$A$2:$A$232,"="&amp;$A3,Concentrado!$B$2:$B$232, "=Baja California Sur")</f>
        <v>147</v>
      </c>
      <c r="D3" s="8">
        <f>SUMIFS(Concentrado!E$2:E$232,Concentrado!$A$2:$A$232,"="&amp;$A3,Concentrado!$B$2:$B$232, "=Baja California Sur")</f>
        <v>207</v>
      </c>
    </row>
    <row r="4" spans="1:4" x14ac:dyDescent="0.2">
      <c r="A4" s="5">
        <v>2018</v>
      </c>
      <c r="B4" s="8">
        <f>SUMIFS(Concentrado!C$2:C$232,Concentrado!$A$2:$A$232,"="&amp;$A4,Concentrado!$B$2:$B$232, "=Baja California Sur")</f>
        <v>30</v>
      </c>
      <c r="C4" s="8">
        <f>SUMIFS(Concentrado!D$2:D$232,Concentrado!$A$2:$A$232,"="&amp;$A4,Concentrado!$B$2:$B$232, "=Baja California Sur")</f>
        <v>115</v>
      </c>
      <c r="D4" s="8">
        <f>SUMIFS(Concentrado!E$2:E$232,Concentrado!$A$2:$A$232,"="&amp;$A4,Concentrado!$B$2:$B$232, "=Baja California Sur")</f>
        <v>145</v>
      </c>
    </row>
    <row r="5" spans="1:4" x14ac:dyDescent="0.2">
      <c r="A5" s="5">
        <v>2019</v>
      </c>
      <c r="B5" s="8">
        <f>SUMIFS(Concentrado!C$2:C$232,Concentrado!$A$2:$A$232,"="&amp;$A5,Concentrado!$B$2:$B$232, "=Baja California Sur")</f>
        <v>177</v>
      </c>
      <c r="C5" s="8">
        <f>SUMIFS(Concentrado!D$2:D$232,Concentrado!$A$2:$A$232,"="&amp;$A5,Concentrado!$B$2:$B$232, "=Baja California Sur")</f>
        <v>334</v>
      </c>
      <c r="D5" s="8">
        <f>SUMIFS(Concentrado!E$2:E$232,Concentrado!$A$2:$A$232,"="&amp;$A5,Concentrado!$B$2:$B$232, "=Baja California Sur")</f>
        <v>511</v>
      </c>
    </row>
    <row r="6" spans="1:4" x14ac:dyDescent="0.2">
      <c r="A6" s="5">
        <v>2020</v>
      </c>
      <c r="B6" s="8">
        <f>SUMIFS(Concentrado!C$2:C$232,Concentrado!$A$2:$A$232,"="&amp;$A6,Concentrado!$B$2:$B$232, "=Baja California Sur")</f>
        <v>82</v>
      </c>
      <c r="C6" s="8">
        <f>SUMIFS(Concentrado!D$2:D$232,Concentrado!$A$2:$A$232,"="&amp;$A6,Concentrado!$B$2:$B$232, "=Baja California Sur")</f>
        <v>127</v>
      </c>
      <c r="D6" s="8">
        <f>SUMIFS(Concentrado!E$2:E$232,Concentrado!$A$2:$A$232,"="&amp;$A6,Concentrado!$B$2:$B$232, "=Baja California Sur")</f>
        <v>209</v>
      </c>
    </row>
    <row r="7" spans="1:4" x14ac:dyDescent="0.2">
      <c r="A7" s="5">
        <v>2021</v>
      </c>
      <c r="B7" s="8">
        <f>SUMIFS(Concentrado!C$2:C$232,Concentrado!$A$2:$A$232,"="&amp;$A7,Concentrado!$B$2:$B$232, "=Baja California Sur")</f>
        <v>92</v>
      </c>
      <c r="C7" s="8">
        <f>SUMIFS(Concentrado!D$2:D$232,Concentrado!$A$2:$A$232,"="&amp;$A7,Concentrado!$B$2:$B$232, "=Baja California Sur")</f>
        <v>220</v>
      </c>
      <c r="D7" s="8">
        <f>SUMIFS(Concentrado!E$2:E$232,Concentrado!$A$2:$A$232,"="&amp;$A7,Concentrado!$B$2:$B$232, "=Baja California Sur")</f>
        <v>312</v>
      </c>
    </row>
    <row r="8" spans="1:4" x14ac:dyDescent="0.2">
      <c r="A8" s="5">
        <v>2022</v>
      </c>
      <c r="B8" s="8">
        <f>SUMIFS(Concentrado!C$2:C$232,Concentrado!$A$2:$A$232,"="&amp;$A8,Concentrado!$B$2:$B$232, "=Baja California Sur")</f>
        <v>74</v>
      </c>
      <c r="C8" s="8">
        <f>SUMIFS(Concentrado!D$2:D$232,Concentrado!$A$2:$A$232,"="&amp;$A8,Concentrado!$B$2:$B$232, "=Baja California Sur")</f>
        <v>171</v>
      </c>
      <c r="D8" s="8">
        <f>SUMIFS(Concentrado!E$2:E$232,Concentrado!$A$2:$A$232,"="&amp;$A8,Concentrado!$B$2:$B$232, "=Baja California Sur")</f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"=Campeche")</f>
        <v>189</v>
      </c>
      <c r="C2" s="8">
        <f>SUMIFS(Concentrado!D$2:D$232,Concentrado!$A$2:$A$232,"="&amp;$A2,Concentrado!$B$2:$B$232, "=Campeche")</f>
        <v>361</v>
      </c>
      <c r="D2" s="8">
        <f>SUMIFS(Concentrado!E$2:E$232,Concentrado!$A$2:$A$232,"="&amp;$A2,Concentrado!$B$2:$B$232, "=Campeche")</f>
        <v>550</v>
      </c>
    </row>
    <row r="3" spans="1:4" x14ac:dyDescent="0.2">
      <c r="A3" s="5">
        <v>2017</v>
      </c>
      <c r="B3" s="8">
        <f>SUMIFS(Concentrado!C$2:C$232,Concentrado!$A$2:$A$232,"="&amp;$A3,Concentrado!$B$2:$B$232, "=Campeche")</f>
        <v>97</v>
      </c>
      <c r="C3" s="8">
        <f>SUMIFS(Concentrado!D$2:D$232,Concentrado!$A$2:$A$232,"="&amp;$A3,Concentrado!$B$2:$B$232, "=Campeche")</f>
        <v>300</v>
      </c>
      <c r="D3" s="8">
        <f>SUMIFS(Concentrado!E$2:E$232,Concentrado!$A$2:$A$232,"="&amp;$A3,Concentrado!$B$2:$B$232, "=Campeche")</f>
        <v>397</v>
      </c>
    </row>
    <row r="4" spans="1:4" x14ac:dyDescent="0.2">
      <c r="A4" s="5">
        <v>2018</v>
      </c>
      <c r="B4" s="8">
        <f>SUMIFS(Concentrado!C$2:C$232,Concentrado!$A$2:$A$232,"="&amp;$A4,Concentrado!$B$2:$B$232, "=Campeche")</f>
        <v>97</v>
      </c>
      <c r="C4" s="8">
        <f>SUMIFS(Concentrado!D$2:D$232,Concentrado!$A$2:$A$232,"="&amp;$A4,Concentrado!$B$2:$B$232, "=Campeche")</f>
        <v>238</v>
      </c>
      <c r="D4" s="8">
        <f>SUMIFS(Concentrado!E$2:E$232,Concentrado!$A$2:$A$232,"="&amp;$A4,Concentrado!$B$2:$B$232, "=Campeche")</f>
        <v>335</v>
      </c>
    </row>
    <row r="5" spans="1:4" x14ac:dyDescent="0.2">
      <c r="A5" s="5">
        <v>2019</v>
      </c>
      <c r="B5" s="8">
        <f>SUMIFS(Concentrado!C$2:C$232,Concentrado!$A$2:$A$232,"="&amp;$A5,Concentrado!$B$2:$B$232, "=Campeche")</f>
        <v>171</v>
      </c>
      <c r="C5" s="8">
        <f>SUMIFS(Concentrado!D$2:D$232,Concentrado!$A$2:$A$232,"="&amp;$A5,Concentrado!$B$2:$B$232, "=Campeche")</f>
        <v>331</v>
      </c>
      <c r="D5" s="8">
        <f>SUMIFS(Concentrado!E$2:E$232,Concentrado!$A$2:$A$232,"="&amp;$A5,Concentrado!$B$2:$B$232, "=Campeche")</f>
        <v>502</v>
      </c>
    </row>
    <row r="6" spans="1:4" x14ac:dyDescent="0.2">
      <c r="A6" s="5">
        <v>2020</v>
      </c>
      <c r="B6" s="8">
        <f>SUMIFS(Concentrado!C$2:C$232,Concentrado!$A$2:$A$232,"="&amp;$A6,Concentrado!$B$2:$B$232, "=Campeche")</f>
        <v>41</v>
      </c>
      <c r="C6" s="8">
        <f>SUMIFS(Concentrado!D$2:D$232,Concentrado!$A$2:$A$232,"="&amp;$A6,Concentrado!$B$2:$B$232, "=Campeche")</f>
        <v>96</v>
      </c>
      <c r="D6" s="8">
        <f>SUMIFS(Concentrado!E$2:E$232,Concentrado!$A$2:$A$232,"="&amp;$A6,Concentrado!$B$2:$B$232, "=Campeche")</f>
        <v>137</v>
      </c>
    </row>
    <row r="7" spans="1:4" x14ac:dyDescent="0.2">
      <c r="A7" s="5">
        <v>2021</v>
      </c>
      <c r="B7" s="8">
        <f>SUMIFS(Concentrado!C$2:C$232,Concentrado!$A$2:$A$232,"="&amp;$A7,Concentrado!$B$2:$B$232, "=Campeche")</f>
        <v>49</v>
      </c>
      <c r="C7" s="8">
        <f>SUMIFS(Concentrado!D$2:D$232,Concentrado!$A$2:$A$232,"="&amp;$A7,Concentrado!$B$2:$B$232, "=Campeche")</f>
        <v>184</v>
      </c>
      <c r="D7" s="8">
        <f>SUMIFS(Concentrado!E$2:E$232,Concentrado!$A$2:$A$232,"="&amp;$A7,Concentrado!$B$2:$B$232, "=Campeche")</f>
        <v>233</v>
      </c>
    </row>
    <row r="8" spans="1:4" x14ac:dyDescent="0.2">
      <c r="A8" s="5">
        <v>2022</v>
      </c>
      <c r="B8" s="8">
        <f>SUMIFS(Concentrado!C$2:C$232,Concentrado!$A$2:$A$232,"="&amp;$A8,Concentrado!$B$2:$B$232, "=Campeche")</f>
        <v>83</v>
      </c>
      <c r="C8" s="8">
        <f>SUMIFS(Concentrado!D$2:D$232,Concentrado!$A$2:$A$232,"="&amp;$A8,Concentrado!$B$2:$B$232, "=Campeche")</f>
        <v>227</v>
      </c>
      <c r="D8" s="8">
        <f>SUMIFS(Concentrado!E$2:E$232,Concentrado!$A$2:$A$232,"="&amp;$A8,Concentrado!$B$2:$B$232, "=Campeche")</f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"=Chiapas")</f>
        <v>574</v>
      </c>
      <c r="C2" s="8">
        <f>SUMIFS(Concentrado!D$2:D$232,Concentrado!$A$2:$A$232,"="&amp;$A2,Concentrado!$B$2:$B$232, "=Chiapas")</f>
        <v>1398</v>
      </c>
      <c r="D2" s="8">
        <f>SUMIFS(Concentrado!E$2:E$232,Concentrado!$A$2:$A$232,"="&amp;$A2,Concentrado!$B$2:$B$232, "=Chiapas")</f>
        <v>1972</v>
      </c>
    </row>
    <row r="3" spans="1:4" x14ac:dyDescent="0.2">
      <c r="A3" s="5">
        <v>2017</v>
      </c>
      <c r="B3" s="8">
        <f>SUMIFS(Concentrado!C$2:C$232,Concentrado!$A$2:$A$232,"="&amp;$A3,Concentrado!$B$2:$B$232, "=Chiapas")</f>
        <v>254</v>
      </c>
      <c r="C3" s="8">
        <f>SUMIFS(Concentrado!D$2:D$232,Concentrado!$A$2:$A$232,"="&amp;$A3,Concentrado!$B$2:$B$232, "=Chiapas")</f>
        <v>725</v>
      </c>
      <c r="D3" s="8">
        <f>SUMIFS(Concentrado!E$2:E$232,Concentrado!$A$2:$A$232,"="&amp;$A3,Concentrado!$B$2:$B$232, "=Chiapas")</f>
        <v>979</v>
      </c>
    </row>
    <row r="4" spans="1:4" x14ac:dyDescent="0.2">
      <c r="A4" s="5">
        <v>2018</v>
      </c>
      <c r="B4" s="8">
        <f>SUMIFS(Concentrado!C$2:C$232,Concentrado!$A$2:$A$232,"="&amp;$A4,Concentrado!$B$2:$B$232, "=Chiapas")</f>
        <v>285</v>
      </c>
      <c r="C4" s="8">
        <f>SUMIFS(Concentrado!D$2:D$232,Concentrado!$A$2:$A$232,"="&amp;$A4,Concentrado!$B$2:$B$232, "=Chiapas")</f>
        <v>864</v>
      </c>
      <c r="D4" s="8">
        <f>SUMIFS(Concentrado!E$2:E$232,Concentrado!$A$2:$A$232,"="&amp;$A4,Concentrado!$B$2:$B$232, "=Chiapas")</f>
        <v>1149</v>
      </c>
    </row>
    <row r="5" spans="1:4" x14ac:dyDescent="0.2">
      <c r="A5" s="5">
        <v>2019</v>
      </c>
      <c r="B5" s="8">
        <f>SUMIFS(Concentrado!C$2:C$232,Concentrado!$A$2:$A$232,"="&amp;$A5,Concentrado!$B$2:$B$232, "=Chiapas")</f>
        <v>628</v>
      </c>
      <c r="C5" s="8">
        <f>SUMIFS(Concentrado!D$2:D$232,Concentrado!$A$2:$A$232,"="&amp;$A5,Concentrado!$B$2:$B$232, "=Chiapas")</f>
        <v>1175</v>
      </c>
      <c r="D5" s="8">
        <f>SUMIFS(Concentrado!E$2:E$232,Concentrado!$A$2:$A$232,"="&amp;$A5,Concentrado!$B$2:$B$232, "=Chiapas")</f>
        <v>1803</v>
      </c>
    </row>
    <row r="6" spans="1:4" x14ac:dyDescent="0.2">
      <c r="A6" s="5">
        <v>2020</v>
      </c>
      <c r="B6" s="8">
        <f>SUMIFS(Concentrado!C$2:C$232,Concentrado!$A$2:$A$232,"="&amp;$A6,Concentrado!$B$2:$B$232, "=Chiapas")</f>
        <v>402</v>
      </c>
      <c r="C6" s="8">
        <f>SUMIFS(Concentrado!D$2:D$232,Concentrado!$A$2:$A$232,"="&amp;$A6,Concentrado!$B$2:$B$232, "=Chiapas")</f>
        <v>793</v>
      </c>
      <c r="D6" s="8">
        <f>SUMIFS(Concentrado!E$2:E$232,Concentrado!$A$2:$A$232,"="&amp;$A6,Concentrado!$B$2:$B$232, "=Chiapas")</f>
        <v>1195</v>
      </c>
    </row>
    <row r="7" spans="1:4" x14ac:dyDescent="0.2">
      <c r="A7" s="5">
        <v>2021</v>
      </c>
      <c r="B7" s="8">
        <f>SUMIFS(Concentrado!C$2:C$232,Concentrado!$A$2:$A$232,"="&amp;$A7,Concentrado!$B$2:$B$232, "=Chiapas")</f>
        <v>161</v>
      </c>
      <c r="C7" s="8">
        <f>SUMIFS(Concentrado!D$2:D$232,Concentrado!$A$2:$A$232,"="&amp;$A7,Concentrado!$B$2:$B$232, "=Chiapas")</f>
        <v>575</v>
      </c>
      <c r="D7" s="8">
        <f>SUMIFS(Concentrado!E$2:E$232,Concentrado!$A$2:$A$232,"="&amp;$A7,Concentrado!$B$2:$B$232, "=Chiapas")</f>
        <v>736</v>
      </c>
    </row>
    <row r="8" spans="1:4" x14ac:dyDescent="0.2">
      <c r="A8" s="5">
        <v>2022</v>
      </c>
      <c r="B8" s="8">
        <f>SUMIFS(Concentrado!C$2:C$232,Concentrado!$A$2:$A$232,"="&amp;$A8,Concentrado!$B$2:$B$232, "=Chiapas")</f>
        <v>148</v>
      </c>
      <c r="C8" s="8">
        <f>SUMIFS(Concentrado!D$2:D$232,Concentrado!$A$2:$A$232,"="&amp;$A8,Concentrado!$B$2:$B$232, "=Chiapas")</f>
        <v>390</v>
      </c>
      <c r="D8" s="8">
        <f>SUMIFS(Concentrado!E$2:E$232,Concentrado!$A$2:$A$232,"="&amp;$A8,Concentrado!$B$2:$B$232, "=Chiapas")</f>
        <v>538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"=Chihuahua")</f>
        <v>1904</v>
      </c>
      <c r="C2" s="8">
        <f>SUMIFS(Concentrado!D$2:D$232,Concentrado!$A$2:$A$232,"="&amp;$A2,Concentrado!$B$2:$B$232, "=Chihuahua")</f>
        <v>2586</v>
      </c>
      <c r="D2" s="8">
        <f>SUMIFS(Concentrado!E$2:E$232,Concentrado!$A$2:$A$232,"="&amp;$A2,Concentrado!$B$2:$B$232, "=Chihuahua")</f>
        <v>4490</v>
      </c>
    </row>
    <row r="3" spans="1:4" x14ac:dyDescent="0.2">
      <c r="A3" s="5">
        <v>2017</v>
      </c>
      <c r="B3" s="8">
        <f>SUMIFS(Concentrado!C$2:C$232,Concentrado!$A$2:$A$232,"="&amp;$A3,Concentrado!$B$2:$B$232, "=Chihuahua")</f>
        <v>1550</v>
      </c>
      <c r="C3" s="8">
        <f>SUMIFS(Concentrado!D$2:D$232,Concentrado!$A$2:$A$232,"="&amp;$A3,Concentrado!$B$2:$B$232, "=Chihuahua")</f>
        <v>2512</v>
      </c>
      <c r="D3" s="8">
        <f>SUMIFS(Concentrado!E$2:E$232,Concentrado!$A$2:$A$232,"="&amp;$A3,Concentrado!$B$2:$B$232, "=Chihuahua")</f>
        <v>4062</v>
      </c>
    </row>
    <row r="4" spans="1:4" x14ac:dyDescent="0.2">
      <c r="A4" s="5">
        <v>2018</v>
      </c>
      <c r="B4" s="8">
        <f>SUMIFS(Concentrado!C$2:C$232,Concentrado!$A$2:$A$232,"="&amp;$A4,Concentrado!$B$2:$B$232, "=Chihuahua")</f>
        <v>307</v>
      </c>
      <c r="C4" s="8">
        <f>SUMIFS(Concentrado!D$2:D$232,Concentrado!$A$2:$A$232,"="&amp;$A4,Concentrado!$B$2:$B$232, "=Chihuahua")</f>
        <v>1264</v>
      </c>
      <c r="D4" s="8">
        <f>SUMIFS(Concentrado!E$2:E$232,Concentrado!$A$2:$A$232,"="&amp;$A4,Concentrado!$B$2:$B$232, "=Chihuahua")</f>
        <v>1571</v>
      </c>
    </row>
    <row r="5" spans="1:4" x14ac:dyDescent="0.2">
      <c r="A5" s="5">
        <v>2019</v>
      </c>
      <c r="B5" s="8">
        <f>SUMIFS(Concentrado!C$2:C$232,Concentrado!$A$2:$A$232,"="&amp;$A5,Concentrado!$B$2:$B$232, "=Chihuahua")</f>
        <v>2875</v>
      </c>
      <c r="C5" s="8">
        <f>SUMIFS(Concentrado!D$2:D$232,Concentrado!$A$2:$A$232,"="&amp;$A5,Concentrado!$B$2:$B$232, "=Chihuahua")</f>
        <v>3566</v>
      </c>
      <c r="D5" s="8">
        <f>SUMIFS(Concentrado!E$2:E$232,Concentrado!$A$2:$A$232,"="&amp;$A5,Concentrado!$B$2:$B$232, "=Chihuahua")</f>
        <v>6441</v>
      </c>
    </row>
    <row r="6" spans="1:4" x14ac:dyDescent="0.2">
      <c r="A6" s="5">
        <v>2020</v>
      </c>
      <c r="B6" s="8">
        <f>SUMIFS(Concentrado!C$2:C$232,Concentrado!$A$2:$A$232,"="&amp;$A6,Concentrado!$B$2:$B$232, "=Chihuahua")</f>
        <v>0</v>
      </c>
      <c r="C6" s="8">
        <f>SUMIFS(Concentrado!D$2:D$232,Concentrado!$A$2:$A$232,"="&amp;$A6,Concentrado!$B$2:$B$232, "=Chihuahua")</f>
        <v>0</v>
      </c>
      <c r="D6" s="8">
        <f>SUMIFS(Concentrado!E$2:E$232,Concentrado!$A$2:$A$232,"="&amp;$A6,Concentrado!$B$2:$B$232, "=Chihuahua")</f>
        <v>0</v>
      </c>
    </row>
    <row r="7" spans="1:4" x14ac:dyDescent="0.2">
      <c r="A7" s="5">
        <v>2021</v>
      </c>
      <c r="B7" s="8">
        <f>SUMIFS(Concentrado!C$2:C$232,Concentrado!$A$2:$A$232,"="&amp;$A7,Concentrado!$B$2:$B$232, "=Chihuahua")</f>
        <v>468</v>
      </c>
      <c r="C7" s="8">
        <f>SUMIFS(Concentrado!D$2:D$232,Concentrado!$A$2:$A$232,"="&amp;$A7,Concentrado!$B$2:$B$232, "=Chihuahua")</f>
        <v>1431</v>
      </c>
      <c r="D7" s="8">
        <f>SUMIFS(Concentrado!E$2:E$232,Concentrado!$A$2:$A$232,"="&amp;$A7,Concentrado!$B$2:$B$232, "=Chihuahua")</f>
        <v>1899</v>
      </c>
    </row>
    <row r="8" spans="1:4" x14ac:dyDescent="0.2">
      <c r="A8" s="5">
        <v>2022</v>
      </c>
      <c r="B8" s="8">
        <f>SUMIFS(Concentrado!C$2:C$232,Concentrado!$A$2:$A$232,"="&amp;$A8,Concentrado!$B$2:$B$232, "=Chihuahua")</f>
        <v>606</v>
      </c>
      <c r="C8" s="8">
        <f>SUMIFS(Concentrado!D$2:D$232,Concentrado!$A$2:$A$232,"="&amp;$A8,Concentrado!$B$2:$B$232, "=Chihuahua")</f>
        <v>1508</v>
      </c>
      <c r="D8" s="8">
        <f>SUMIFS(Concentrado!E$2:E$232,Concentrado!$A$2:$A$232,"="&amp;$A8,Concentrado!$B$2:$B$232, "=Chihuahua")</f>
        <v>2114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8"/>
  <sheetViews>
    <sheetView zoomScale="150" zoomScaleNormal="150" workbookViewId="0">
      <selection activeCell="D8" sqref="D8"/>
    </sheetView>
  </sheetViews>
  <sheetFormatPr baseColWidth="10" defaultRowHeight="15" x14ac:dyDescent="0.2"/>
  <cols>
    <col min="1" max="1" width="12.1640625" customWidth="1"/>
    <col min="2" max="2" width="25.83203125" customWidth="1"/>
    <col min="3" max="3" width="23.1640625" customWidth="1"/>
    <col min="4" max="4" width="21.5" customWidth="1"/>
  </cols>
  <sheetData>
    <row r="1" spans="1:4" s="3" customFormat="1" ht="30" x14ac:dyDescent="0.15">
      <c r="A1" s="1" t="s">
        <v>0</v>
      </c>
      <c r="B1" s="1" t="s">
        <v>35</v>
      </c>
      <c r="C1" s="1" t="s">
        <v>36</v>
      </c>
      <c r="D1" s="1" t="s">
        <v>37</v>
      </c>
    </row>
    <row r="2" spans="1:4" x14ac:dyDescent="0.2">
      <c r="A2" s="5">
        <v>2016</v>
      </c>
      <c r="B2" s="8">
        <f>SUMIFS(Concentrado!C$2:C$232,Concentrado!$A$2:$A$232,"="&amp;$A2,Concentrado!$B$2:$B$232, "=CDMX")</f>
        <v>1200</v>
      </c>
      <c r="C2" s="8">
        <f>SUMIFS(Concentrado!D$2:D$232,Concentrado!$A$2:$A$232,"="&amp;$A2,Concentrado!$B$2:$B$232, "=CDMX")</f>
        <v>1882</v>
      </c>
      <c r="D2" s="8">
        <f>SUMIFS(Concentrado!E$2:E$232,Concentrado!$A$2:$A$232,"="&amp;$A2,Concentrado!$B$2:$B$232, "=CDMX")</f>
        <v>3082</v>
      </c>
    </row>
    <row r="3" spans="1:4" x14ac:dyDescent="0.2">
      <c r="A3" s="5">
        <v>2017</v>
      </c>
      <c r="B3" s="8">
        <f>SUMIFS(Concentrado!C$2:C$232,Concentrado!$A$2:$A$232,"="&amp;$A3,Concentrado!$B$2:$B$232, "=CDMX")</f>
        <v>956</v>
      </c>
      <c r="C3" s="8">
        <f>SUMIFS(Concentrado!D$2:D$232,Concentrado!$A$2:$A$232,"="&amp;$A3,Concentrado!$B$2:$B$232, "=CDMX")</f>
        <v>1563</v>
      </c>
      <c r="D3" s="8">
        <f>SUMIFS(Concentrado!E$2:E$232,Concentrado!$A$2:$A$232,"="&amp;$A3,Concentrado!$B$2:$B$232, "=CDMX")</f>
        <v>2519</v>
      </c>
    </row>
    <row r="4" spans="1:4" x14ac:dyDescent="0.2">
      <c r="A4" s="5">
        <v>2018</v>
      </c>
      <c r="B4" s="8">
        <f>SUMIFS(Concentrado!C$2:C$232,Concentrado!$A$2:$A$232,"="&amp;$A4,Concentrado!$B$2:$B$232, "=CDMX")</f>
        <v>1044</v>
      </c>
      <c r="C4" s="8">
        <f>SUMIFS(Concentrado!D$2:D$232,Concentrado!$A$2:$A$232,"="&amp;$A4,Concentrado!$B$2:$B$232, "=CDMX")</f>
        <v>1769</v>
      </c>
      <c r="D4" s="8">
        <f>SUMIFS(Concentrado!E$2:E$232,Concentrado!$A$2:$A$232,"="&amp;$A4,Concentrado!$B$2:$B$232, "=CDMX")</f>
        <v>2813</v>
      </c>
    </row>
    <row r="5" spans="1:4" x14ac:dyDescent="0.2">
      <c r="A5" s="5">
        <v>2019</v>
      </c>
      <c r="B5" s="8">
        <f>SUMIFS(Concentrado!C$2:C$232,Concentrado!$A$2:$A$232,"="&amp;$A5,Concentrado!$B$2:$B$232, "=CDMX")</f>
        <v>1232</v>
      </c>
      <c r="C5" s="8">
        <f>SUMIFS(Concentrado!D$2:D$232,Concentrado!$A$2:$A$232,"="&amp;$A5,Concentrado!$B$2:$B$232, "=CDMX")</f>
        <v>1829</v>
      </c>
      <c r="D5" s="8">
        <f>SUMIFS(Concentrado!E$2:E$232,Concentrado!$A$2:$A$232,"="&amp;$A5,Concentrado!$B$2:$B$232, "=CDMX")</f>
        <v>3061</v>
      </c>
    </row>
    <row r="6" spans="1:4" x14ac:dyDescent="0.2">
      <c r="A6" s="5">
        <v>2020</v>
      </c>
      <c r="B6" s="8">
        <f>SUMIFS(Concentrado!C$2:C$232,Concentrado!$A$2:$A$232,"="&amp;$A6,Concentrado!$B$2:$B$232, "=CDMX")</f>
        <v>855</v>
      </c>
      <c r="C6" s="8">
        <f>SUMIFS(Concentrado!D$2:D$232,Concentrado!$A$2:$A$232,"="&amp;$A6,Concentrado!$B$2:$B$232, "=CDMX")</f>
        <v>1478</v>
      </c>
      <c r="D6" s="8">
        <f>SUMIFS(Concentrado!E$2:E$232,Concentrado!$A$2:$A$232,"="&amp;$A6,Concentrado!$B$2:$B$232, "=CDMX")</f>
        <v>2333</v>
      </c>
    </row>
    <row r="7" spans="1:4" x14ac:dyDescent="0.2">
      <c r="A7" s="5">
        <v>2021</v>
      </c>
      <c r="B7" s="8">
        <f>SUMIFS(Concentrado!C$2:C$232,Concentrado!$A$2:$A$232,"="&amp;$A7,Concentrado!$B$2:$B$232, "=CDMX")</f>
        <v>1402</v>
      </c>
      <c r="C7" s="8">
        <f>SUMIFS(Concentrado!D$2:D$232,Concentrado!$A$2:$A$232,"="&amp;$A7,Concentrado!$B$2:$B$232, "=CDMX")</f>
        <v>2778</v>
      </c>
      <c r="D7" s="8">
        <f>SUMIFS(Concentrado!E$2:E$232,Concentrado!$A$2:$A$232,"="&amp;$A7,Concentrado!$B$2:$B$232, "=CDMX")</f>
        <v>4180</v>
      </c>
    </row>
    <row r="8" spans="1:4" x14ac:dyDescent="0.2">
      <c r="A8" s="5">
        <v>2022</v>
      </c>
      <c r="B8" s="8">
        <f>SUMIFS(Concentrado!C$2:C$232,Concentrado!$A$2:$A$232,"="&amp;$A8,Concentrado!$B$2:$B$232, "=CDMX")</f>
        <v>1687</v>
      </c>
      <c r="C8" s="8">
        <f>SUMIFS(Concentrado!D$2:D$232,Concentrado!$A$2:$A$232,"="&amp;$A8,Concentrado!$B$2:$B$232, "=CDMX")</f>
        <v>3180</v>
      </c>
      <c r="D8" s="8">
        <f>SUMIFS(Concentrado!E$2:E$232,Concentrado!$A$2:$A$232,"="&amp;$A8,Concentrado!$B$2:$B$232, "=CDMX")</f>
        <v>4867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2023-04-25T21:07:47Z</dcterms:modified>
</cp:coreProperties>
</file>