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ctavio.garcia\eclipse-workspace\DGIS\WebContent\tablero\consultas\total_consultas_saludmental_unidadesEPySM_porentidad\"/>
    </mc:Choice>
  </mc:AlternateContent>
  <bookViews>
    <workbookView xWindow="0" yWindow="0" windowWidth="28800" windowHeight="12000" tabRatio="1000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C6" i="3"/>
  <c r="D6" i="3"/>
  <c r="B6" i="4"/>
  <c r="C6" i="4"/>
  <c r="D6" i="4"/>
  <c r="B6" i="5"/>
  <c r="C6" i="5"/>
  <c r="D6" i="5"/>
  <c r="B6" i="6"/>
  <c r="C6" i="6"/>
  <c r="D6" i="6"/>
  <c r="B6" i="7"/>
  <c r="C6" i="7"/>
  <c r="D6" i="7"/>
  <c r="B6" i="8"/>
  <c r="C6" i="8"/>
  <c r="D6" i="8"/>
  <c r="B6" i="9"/>
  <c r="C6" i="9"/>
  <c r="D6" i="9"/>
  <c r="B6" i="10"/>
  <c r="C6" i="10"/>
  <c r="D6" i="10"/>
  <c r="B6" i="11"/>
  <c r="C6" i="11"/>
  <c r="D6" i="11"/>
  <c r="B6" i="12"/>
  <c r="C6" i="12"/>
  <c r="D6" i="12"/>
  <c r="B6" i="13"/>
  <c r="C6" i="13"/>
  <c r="D6" i="13"/>
  <c r="B6" i="14"/>
  <c r="C6" i="14"/>
  <c r="D6" i="14"/>
  <c r="B6" i="15"/>
  <c r="C6" i="15"/>
  <c r="D6" i="15"/>
  <c r="B6" i="16"/>
  <c r="C6" i="16"/>
  <c r="D6" i="16"/>
  <c r="B6" i="17"/>
  <c r="C6" i="17"/>
  <c r="D6" i="17"/>
  <c r="B6" i="18"/>
  <c r="C6" i="18"/>
  <c r="D6" i="18"/>
  <c r="B6" i="19"/>
  <c r="C6" i="19"/>
  <c r="D6" i="19"/>
  <c r="B6" i="20"/>
  <c r="C6" i="20"/>
  <c r="D6" i="20"/>
  <c r="B6" i="21"/>
  <c r="C6" i="21"/>
  <c r="D6" i="21"/>
  <c r="B6" i="22"/>
  <c r="C6" i="22"/>
  <c r="D6" i="22"/>
  <c r="B6" i="23"/>
  <c r="C6" i="23"/>
  <c r="D6" i="23"/>
  <c r="B6" i="24"/>
  <c r="C6" i="24"/>
  <c r="D6" i="24"/>
  <c r="B6" i="25"/>
  <c r="C6" i="25"/>
  <c r="D6" i="25"/>
  <c r="B6" i="26"/>
  <c r="C6" i="26"/>
  <c r="D6" i="26"/>
  <c r="B6" i="27"/>
  <c r="C6" i="27"/>
  <c r="D6" i="27"/>
  <c r="B6" i="28"/>
  <c r="C6" i="28"/>
  <c r="D6" i="28"/>
  <c r="B6" i="29"/>
  <c r="C6" i="29"/>
  <c r="D6" i="29"/>
  <c r="B6" i="30"/>
  <c r="C6" i="30"/>
  <c r="D6" i="30"/>
  <c r="B6" i="31"/>
  <c r="C6" i="31"/>
  <c r="D6" i="31"/>
  <c r="B6" i="32"/>
  <c r="C6" i="32"/>
  <c r="D6" i="32"/>
  <c r="B6" i="33"/>
  <c r="C6" i="33"/>
  <c r="D6" i="33"/>
  <c r="B6" i="34"/>
  <c r="C6" i="34"/>
  <c r="D6" i="34"/>
  <c r="B6" i="2"/>
  <c r="C6" i="2"/>
  <c r="D6" i="2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D35" i="1"/>
  <c r="C35" i="1"/>
  <c r="E35" i="1" s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" i="1"/>
  <c r="B3" i="3" l="1"/>
  <c r="C3" i="3"/>
  <c r="B4" i="3"/>
  <c r="C4" i="3"/>
  <c r="B5" i="3"/>
  <c r="C5" i="3"/>
  <c r="D5" i="3"/>
  <c r="B3" i="4"/>
  <c r="C3" i="4"/>
  <c r="B4" i="4"/>
  <c r="C4" i="4"/>
  <c r="B5" i="4"/>
  <c r="C5" i="4"/>
  <c r="D5" i="4"/>
  <c r="B3" i="5"/>
  <c r="C3" i="5"/>
  <c r="B4" i="5"/>
  <c r="C4" i="5"/>
  <c r="B5" i="5"/>
  <c r="C5" i="5"/>
  <c r="D5" i="5"/>
  <c r="B3" i="6"/>
  <c r="C3" i="6"/>
  <c r="B4" i="6"/>
  <c r="C4" i="6"/>
  <c r="B5" i="6"/>
  <c r="C5" i="6"/>
  <c r="D5" i="6"/>
  <c r="B3" i="7"/>
  <c r="C3" i="7"/>
  <c r="B4" i="7"/>
  <c r="C4" i="7"/>
  <c r="B5" i="7"/>
  <c r="C5" i="7"/>
  <c r="D5" i="7"/>
  <c r="B3" i="8"/>
  <c r="C3" i="8"/>
  <c r="B4" i="8"/>
  <c r="C4" i="8"/>
  <c r="B5" i="8"/>
  <c r="C5" i="8"/>
  <c r="D5" i="8"/>
  <c r="B3" i="9"/>
  <c r="C3" i="9"/>
  <c r="B4" i="9"/>
  <c r="C4" i="9"/>
  <c r="B5" i="9"/>
  <c r="C5" i="9"/>
  <c r="D5" i="9"/>
  <c r="B3" i="10"/>
  <c r="C3" i="10"/>
  <c r="B4" i="10"/>
  <c r="C4" i="10"/>
  <c r="B5" i="10"/>
  <c r="C5" i="10"/>
  <c r="D5" i="10"/>
  <c r="B3" i="11"/>
  <c r="C3" i="11"/>
  <c r="B4" i="11"/>
  <c r="C4" i="11"/>
  <c r="B5" i="11"/>
  <c r="C5" i="11"/>
  <c r="D5" i="11"/>
  <c r="B3" i="12"/>
  <c r="C3" i="12"/>
  <c r="B4" i="12"/>
  <c r="C4" i="12"/>
  <c r="B5" i="12"/>
  <c r="C5" i="12"/>
  <c r="D5" i="12"/>
  <c r="B3" i="13"/>
  <c r="C3" i="13"/>
  <c r="B4" i="13"/>
  <c r="C4" i="13"/>
  <c r="B5" i="13"/>
  <c r="C5" i="13"/>
  <c r="D5" i="13"/>
  <c r="B3" i="14"/>
  <c r="C3" i="14"/>
  <c r="B4" i="14"/>
  <c r="C4" i="14"/>
  <c r="B5" i="14"/>
  <c r="C5" i="14"/>
  <c r="D5" i="14"/>
  <c r="B3" i="15"/>
  <c r="C3" i="15"/>
  <c r="B4" i="15"/>
  <c r="C4" i="15"/>
  <c r="B5" i="15"/>
  <c r="C5" i="15"/>
  <c r="D5" i="15"/>
  <c r="B3" i="16"/>
  <c r="C3" i="16"/>
  <c r="B4" i="16"/>
  <c r="C4" i="16"/>
  <c r="B5" i="16"/>
  <c r="C5" i="16"/>
  <c r="D5" i="16"/>
  <c r="B3" i="17"/>
  <c r="C3" i="17"/>
  <c r="B4" i="17"/>
  <c r="C4" i="17"/>
  <c r="B5" i="17"/>
  <c r="C5" i="17"/>
  <c r="D5" i="17"/>
  <c r="B3" i="18"/>
  <c r="C3" i="18"/>
  <c r="B4" i="18"/>
  <c r="C4" i="18"/>
  <c r="B5" i="18"/>
  <c r="C5" i="18"/>
  <c r="D5" i="18"/>
  <c r="B3" i="19"/>
  <c r="C3" i="19"/>
  <c r="B4" i="19"/>
  <c r="C4" i="19"/>
  <c r="B5" i="19"/>
  <c r="C5" i="19"/>
  <c r="D5" i="19"/>
  <c r="B3" i="20"/>
  <c r="C3" i="20"/>
  <c r="B4" i="20"/>
  <c r="C4" i="20"/>
  <c r="B5" i="20"/>
  <c r="C5" i="20"/>
  <c r="D5" i="20"/>
  <c r="B3" i="21"/>
  <c r="C3" i="21"/>
  <c r="B4" i="21"/>
  <c r="C4" i="21"/>
  <c r="B5" i="21"/>
  <c r="C5" i="21"/>
  <c r="D5" i="21"/>
  <c r="B3" i="22"/>
  <c r="C3" i="22"/>
  <c r="B4" i="22"/>
  <c r="C4" i="22"/>
  <c r="B5" i="22"/>
  <c r="C5" i="22"/>
  <c r="D5" i="22"/>
  <c r="B3" i="23"/>
  <c r="C3" i="23"/>
  <c r="B4" i="23"/>
  <c r="C4" i="23"/>
  <c r="B5" i="23"/>
  <c r="C5" i="23"/>
  <c r="D5" i="23"/>
  <c r="B3" i="24"/>
  <c r="C3" i="24"/>
  <c r="B4" i="24"/>
  <c r="C4" i="24"/>
  <c r="B5" i="24"/>
  <c r="C5" i="24"/>
  <c r="D5" i="24"/>
  <c r="B3" i="25"/>
  <c r="C3" i="25"/>
  <c r="B4" i="25"/>
  <c r="C4" i="25"/>
  <c r="B5" i="25"/>
  <c r="C5" i="25"/>
  <c r="D5" i="25"/>
  <c r="B3" i="26"/>
  <c r="C3" i="26"/>
  <c r="B4" i="26"/>
  <c r="C4" i="26"/>
  <c r="B5" i="26"/>
  <c r="C5" i="26"/>
  <c r="D5" i="26"/>
  <c r="B3" i="27"/>
  <c r="C3" i="27"/>
  <c r="B4" i="27"/>
  <c r="C4" i="27"/>
  <c r="B5" i="27"/>
  <c r="C5" i="27"/>
  <c r="D5" i="27"/>
  <c r="B3" i="28"/>
  <c r="C3" i="28"/>
  <c r="B4" i="28"/>
  <c r="C4" i="28"/>
  <c r="B5" i="28"/>
  <c r="C5" i="28"/>
  <c r="D5" i="28"/>
  <c r="B3" i="29"/>
  <c r="C3" i="29"/>
  <c r="B4" i="29"/>
  <c r="C4" i="29"/>
  <c r="B5" i="29"/>
  <c r="C5" i="29"/>
  <c r="D5" i="29"/>
  <c r="B3" i="30"/>
  <c r="C3" i="30"/>
  <c r="B4" i="30"/>
  <c r="C4" i="30"/>
  <c r="B5" i="30"/>
  <c r="C5" i="30"/>
  <c r="D5" i="30"/>
  <c r="B3" i="31"/>
  <c r="C3" i="31"/>
  <c r="B4" i="31"/>
  <c r="C4" i="31"/>
  <c r="B5" i="31"/>
  <c r="C5" i="31"/>
  <c r="D5" i="31"/>
  <c r="B3" i="32"/>
  <c r="C3" i="32"/>
  <c r="B4" i="32"/>
  <c r="C4" i="32"/>
  <c r="B5" i="32"/>
  <c r="C5" i="32"/>
  <c r="D5" i="32"/>
  <c r="B3" i="33"/>
  <c r="C3" i="33"/>
  <c r="B4" i="33"/>
  <c r="C4" i="33"/>
  <c r="B5" i="33"/>
  <c r="C5" i="33"/>
  <c r="D5" i="33"/>
  <c r="B3" i="34"/>
  <c r="C3" i="34"/>
  <c r="B4" i="34"/>
  <c r="C4" i="34"/>
  <c r="B5" i="34"/>
  <c r="C5" i="34"/>
  <c r="D5" i="34"/>
  <c r="C2" i="3"/>
  <c r="C2" i="4"/>
  <c r="C2" i="5"/>
  <c r="C2" i="6"/>
  <c r="C2" i="7"/>
  <c r="C2" i="8"/>
  <c r="C2" i="9"/>
  <c r="C2" i="10"/>
  <c r="C2" i="11"/>
  <c r="C2" i="12"/>
  <c r="C2" i="13"/>
  <c r="C2" i="14"/>
  <c r="C2" i="15"/>
  <c r="C2" i="16"/>
  <c r="C2" i="17"/>
  <c r="C2" i="18"/>
  <c r="C2" i="19"/>
  <c r="C2" i="20"/>
  <c r="C2" i="21"/>
  <c r="C2" i="22"/>
  <c r="C2" i="23"/>
  <c r="C2" i="24"/>
  <c r="C2" i="25"/>
  <c r="C2" i="26"/>
  <c r="C2" i="27"/>
  <c r="C2" i="28"/>
  <c r="C2" i="29"/>
  <c r="C2" i="30"/>
  <c r="C2" i="31"/>
  <c r="C2" i="32"/>
  <c r="C2" i="33"/>
  <c r="C2" i="34"/>
  <c r="B2" i="34"/>
  <c r="B2" i="33"/>
  <c r="B2" i="32"/>
  <c r="B2" i="31"/>
  <c r="B2" i="30"/>
  <c r="B2" i="29"/>
  <c r="B2" i="28"/>
  <c r="B2" i="27"/>
  <c r="B2" i="26"/>
  <c r="B2" i="25"/>
  <c r="B2" i="24"/>
  <c r="B2" i="23"/>
  <c r="B2" i="22"/>
  <c r="B2" i="21"/>
  <c r="B2" i="20"/>
  <c r="B2" i="19"/>
  <c r="B2" i="18"/>
  <c r="B2" i="17"/>
  <c r="B2" i="16"/>
  <c r="B2" i="15"/>
  <c r="B2" i="14"/>
  <c r="B2" i="13"/>
  <c r="B2" i="12"/>
  <c r="B2" i="11"/>
  <c r="B2" i="10"/>
  <c r="B2" i="9"/>
  <c r="B2" i="8"/>
  <c r="B2" i="7"/>
  <c r="B2" i="6"/>
  <c r="B2" i="5"/>
  <c r="B2" i="4"/>
  <c r="E69" i="1" l="1"/>
  <c r="D4" i="3" s="1"/>
  <c r="E102" i="1" l="1"/>
  <c r="D3" i="3" s="1"/>
  <c r="D134" i="1" l="1"/>
  <c r="C2" i="2" s="1"/>
  <c r="C134" i="1"/>
  <c r="B2" i="2" s="1"/>
  <c r="D101" i="1"/>
  <c r="C3" i="2" s="1"/>
  <c r="C101" i="1"/>
  <c r="B3" i="2" s="1"/>
  <c r="D68" i="1"/>
  <c r="C4" i="2" s="1"/>
  <c r="C68" i="1"/>
  <c r="B4" i="2" s="1"/>
  <c r="E70" i="1"/>
  <c r="D4" i="4" s="1"/>
  <c r="E71" i="1"/>
  <c r="D4" i="5" s="1"/>
  <c r="E72" i="1"/>
  <c r="D4" i="6" s="1"/>
  <c r="E73" i="1"/>
  <c r="D4" i="10" s="1"/>
  <c r="E74" i="1"/>
  <c r="D4" i="11" s="1"/>
  <c r="E75" i="1"/>
  <c r="D4" i="7" s="1"/>
  <c r="E76" i="1"/>
  <c r="D4" i="8" s="1"/>
  <c r="E77" i="1"/>
  <c r="D4" i="9" s="1"/>
  <c r="E78" i="1"/>
  <c r="D4" i="12" s="1"/>
  <c r="E79" i="1"/>
  <c r="D4" i="13" s="1"/>
  <c r="E80" i="1"/>
  <c r="D4" i="14" s="1"/>
  <c r="E81" i="1"/>
  <c r="D4" i="15" s="1"/>
  <c r="E82" i="1"/>
  <c r="D4" i="16" s="1"/>
  <c r="E83" i="1"/>
  <c r="D4" i="17" s="1"/>
  <c r="E84" i="1"/>
  <c r="D4" i="18" s="1"/>
  <c r="E85" i="1"/>
  <c r="D4" i="19" s="1"/>
  <c r="E86" i="1"/>
  <c r="D4" i="20" s="1"/>
  <c r="E87" i="1"/>
  <c r="D4" i="21" s="1"/>
  <c r="E88" i="1"/>
  <c r="D4" i="22" s="1"/>
  <c r="E89" i="1"/>
  <c r="D4" i="23" s="1"/>
  <c r="E90" i="1"/>
  <c r="D4" i="24" s="1"/>
  <c r="E91" i="1"/>
  <c r="D4" i="25" s="1"/>
  <c r="E92" i="1"/>
  <c r="D4" i="26" s="1"/>
  <c r="E93" i="1"/>
  <c r="D4" i="27" s="1"/>
  <c r="E94" i="1"/>
  <c r="D4" i="28" s="1"/>
  <c r="E95" i="1"/>
  <c r="D4" i="29" s="1"/>
  <c r="E96" i="1"/>
  <c r="D4" i="30" s="1"/>
  <c r="E97" i="1"/>
  <c r="D4" i="31" s="1"/>
  <c r="E98" i="1"/>
  <c r="D4" i="32" s="1"/>
  <c r="E99" i="1"/>
  <c r="D4" i="33" s="1"/>
  <c r="E100" i="1"/>
  <c r="D4" i="34" s="1"/>
  <c r="E103" i="1"/>
  <c r="D3" i="4" s="1"/>
  <c r="E104" i="1"/>
  <c r="D3" i="5" s="1"/>
  <c r="E105" i="1"/>
  <c r="D3" i="6" s="1"/>
  <c r="E106" i="1"/>
  <c r="D3" i="10" s="1"/>
  <c r="E107" i="1"/>
  <c r="D3" i="11" s="1"/>
  <c r="E108" i="1"/>
  <c r="D3" i="7" s="1"/>
  <c r="E109" i="1"/>
  <c r="D3" i="8" s="1"/>
  <c r="E110" i="1"/>
  <c r="D3" i="9" s="1"/>
  <c r="E111" i="1"/>
  <c r="D3" i="12" s="1"/>
  <c r="E112" i="1"/>
  <c r="D3" i="13" s="1"/>
  <c r="E113" i="1"/>
  <c r="D3" i="14" s="1"/>
  <c r="E114" i="1"/>
  <c r="D3" i="15" s="1"/>
  <c r="E115" i="1"/>
  <c r="D3" i="16" s="1"/>
  <c r="E116" i="1"/>
  <c r="D3" i="17" s="1"/>
  <c r="E117" i="1"/>
  <c r="D3" i="18" s="1"/>
  <c r="E118" i="1"/>
  <c r="D3" i="19" s="1"/>
  <c r="E119" i="1"/>
  <c r="D3" i="20" s="1"/>
  <c r="E120" i="1"/>
  <c r="D3" i="21" s="1"/>
  <c r="E121" i="1"/>
  <c r="D3" i="22" s="1"/>
  <c r="E122" i="1"/>
  <c r="D3" i="23" s="1"/>
  <c r="E123" i="1"/>
  <c r="D3" i="24" s="1"/>
  <c r="E124" i="1"/>
  <c r="D3" i="25" s="1"/>
  <c r="E125" i="1"/>
  <c r="D3" i="26" s="1"/>
  <c r="E126" i="1"/>
  <c r="D3" i="27" s="1"/>
  <c r="E127" i="1"/>
  <c r="D3" i="28" s="1"/>
  <c r="E128" i="1"/>
  <c r="D3" i="29" s="1"/>
  <c r="E129" i="1"/>
  <c r="D3" i="30" s="1"/>
  <c r="E130" i="1"/>
  <c r="D3" i="31" s="1"/>
  <c r="E131" i="1"/>
  <c r="D3" i="32" s="1"/>
  <c r="E132" i="1"/>
  <c r="D3" i="33" s="1"/>
  <c r="E133" i="1"/>
  <c r="D3" i="34" s="1"/>
  <c r="E135" i="1"/>
  <c r="D2" i="3" s="1"/>
  <c r="E136" i="1"/>
  <c r="D2" i="4" s="1"/>
  <c r="E137" i="1"/>
  <c r="D2" i="5" s="1"/>
  <c r="E138" i="1"/>
  <c r="D2" i="6" s="1"/>
  <c r="E139" i="1"/>
  <c r="D2" i="10" s="1"/>
  <c r="E140" i="1"/>
  <c r="D2" i="11" s="1"/>
  <c r="E141" i="1"/>
  <c r="D2" i="7" s="1"/>
  <c r="E142" i="1"/>
  <c r="D2" i="8" s="1"/>
  <c r="E143" i="1"/>
  <c r="D2" i="9" s="1"/>
  <c r="E144" i="1"/>
  <c r="D2" i="12" s="1"/>
  <c r="E145" i="1"/>
  <c r="D2" i="13" s="1"/>
  <c r="E146" i="1"/>
  <c r="D2" i="14" s="1"/>
  <c r="E147" i="1"/>
  <c r="D2" i="15" s="1"/>
  <c r="E148" i="1"/>
  <c r="D2" i="16" s="1"/>
  <c r="E149" i="1"/>
  <c r="D2" i="17" s="1"/>
  <c r="E150" i="1"/>
  <c r="D2" i="18" s="1"/>
  <c r="E151" i="1"/>
  <c r="D2" i="19" s="1"/>
  <c r="E152" i="1"/>
  <c r="D2" i="20" s="1"/>
  <c r="E153" i="1"/>
  <c r="D2" i="21" s="1"/>
  <c r="E154" i="1"/>
  <c r="D2" i="22" s="1"/>
  <c r="E155" i="1"/>
  <c r="D2" i="23" s="1"/>
  <c r="E156" i="1"/>
  <c r="D2" i="24" s="1"/>
  <c r="E157" i="1"/>
  <c r="D2" i="25" s="1"/>
  <c r="E158" i="1"/>
  <c r="D2" i="26" s="1"/>
  <c r="E159" i="1"/>
  <c r="D2" i="27" s="1"/>
  <c r="E160" i="1"/>
  <c r="D2" i="28" s="1"/>
  <c r="E161" i="1"/>
  <c r="D2" i="29" s="1"/>
  <c r="E162" i="1"/>
  <c r="D2" i="30" s="1"/>
  <c r="E163" i="1"/>
  <c r="D2" i="31" s="1"/>
  <c r="E164" i="1"/>
  <c r="D2" i="32" s="1"/>
  <c r="E165" i="1"/>
  <c r="D2" i="33" s="1"/>
  <c r="E166" i="1"/>
  <c r="D2" i="34" s="1"/>
  <c r="D2" i="1"/>
  <c r="C5" i="2" s="1"/>
  <c r="C2" i="1"/>
  <c r="B5" i="2" s="1"/>
  <c r="E134" i="1" l="1"/>
  <c r="D2" i="2" s="1"/>
  <c r="E101" i="1"/>
  <c r="D3" i="2" s="1"/>
  <c r="E68" i="1"/>
  <c r="D4" i="2" s="1"/>
  <c r="E2" i="1"/>
  <c r="D5" i="2" s="1"/>
  <c r="B2" i="3" l="1"/>
</calcChain>
</file>

<file path=xl/sharedStrings.xml><?xml version="1.0" encoding="utf-8"?>
<sst xmlns="http://schemas.openxmlformats.org/spreadsheetml/2006/main" count="302" uniqueCount="38">
  <si>
    <t>Año</t>
  </si>
  <si>
    <t>Entidad Federativa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</si>
  <si>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</si>
  <si>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</si>
  <si>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</si>
  <si>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</si>
  <si>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</si>
  <si>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</si>
  <si>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</si>
  <si>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</si>
  <si>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</si>
  <si>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</si>
  <si>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</si>
  <si>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</si>
  <si>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</si>
  <si>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</si>
  <si>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</si>
  <si>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</si>
  <si>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</si>
  <si>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</si>
  <si>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</si>
  <si>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</si>
  <si>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</si>
  <si>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</si>
  <si>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</si>
  <si>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</si>
  <si>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</si>
  <si>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</si>
  <si>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</si>
  <si>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</si>
  <si>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</si>
  <si>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</si>
  <si>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</si>
  <si>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</si>
  <si>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CDMX</t>
  </si>
  <si>
    <t>C. E. de 1a. Vez</t>
  </si>
  <si>
    <t>C. E. Subsecuente</t>
  </si>
  <si>
    <t>Total de consultas de salud mental en UEP y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</si>
</sst>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2">
    <cellStyle name="          _x000d__x000a_386grabber=VGA.3GR_x000d__x000a_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6"/>
  <sheetViews>
    <sheetView tabSelected="1" workbookViewId="0">
      <pane ySplit="1" topLeftCell="A2" activePane="bottomLeft" state="frozen"/>
      <selection pane="bottomLeft"/>
    </sheetView>
  </sheetViews>
  <sheetFormatPr baseColWidth="10" defaultRowHeight="14.25" x14ac:dyDescent="0.2"/>
  <cols>
    <col min="1" max="1" width="12.140625" style="2" customWidth="1"/>
    <col min="2" max="2" width="24.5703125" style="2" customWidth="1"/>
    <col min="3" max="4" width="19.42578125" style="3" customWidth="1"/>
    <col min="5" max="5" width="30.85546875" style="3" customWidth="1"/>
    <col min="6" max="16384" width="11.42578125" style="3"/>
  </cols>
  <sheetData>
    <row r="1" spans="1:5" ht="28.5" x14ac:dyDescent="0.2">
      <c r="A1" s="1" t="s">
        <v>0</v>
      </c>
      <c r="B1" s="1" t="s">
        <v>1</v>
      </c>
      <c r="C1" s="1" t="s">
        <v>35</v>
      </c>
      <c r="D1" s="1" t="s">
        <v>36</v>
      </c>
      <c r="E1" s="1" t="s">
        <v>37</v>
      </c>
    </row>
    <row r="2" spans="1:5" x14ac:dyDescent="0.2">
      <c r="A2" s="7">
        <v>2020</v>
      </c>
      <c r="B2" s="5" t="s">
        <v>2</v>
      </c>
      <c r="C2" s="8">
        <f>SUM(C3:C34)</f>
        <v>17469</v>
      </c>
      <c r="D2" s="8">
        <f>SUM(D3:D34)</f>
        <v>177772</v>
      </c>
      <c r="E2" s="8">
        <f>SUM(C2:D2)</f>
        <v>195241</v>
      </c>
    </row>
    <row r="3" spans="1:5" x14ac:dyDescent="0.2">
      <c r="A3" s="6">
        <v>2020</v>
      </c>
      <c r="B3" s="4" t="s">
        <v>3</v>
      </c>
      <c r="C3" s="9">
        <v>47</v>
      </c>
      <c r="D3" s="9">
        <v>1640</v>
      </c>
      <c r="E3" s="9">
        <f>SUM(C3:D3)</f>
        <v>1687</v>
      </c>
    </row>
    <row r="4" spans="1:5" x14ac:dyDescent="0.2">
      <c r="A4" s="6">
        <v>2020</v>
      </c>
      <c r="B4" s="4" t="s">
        <v>4</v>
      </c>
      <c r="C4" s="9">
        <v>0</v>
      </c>
      <c r="D4" s="9">
        <v>0</v>
      </c>
      <c r="E4" s="9">
        <f t="shared" ref="E4:E34" si="0">SUM(C4:D4)</f>
        <v>0</v>
      </c>
    </row>
    <row r="5" spans="1:5" x14ac:dyDescent="0.2">
      <c r="A5" s="6">
        <v>2020</v>
      </c>
      <c r="B5" s="4" t="s">
        <v>5</v>
      </c>
      <c r="C5" s="9">
        <v>569</v>
      </c>
      <c r="D5" s="9">
        <v>1892</v>
      </c>
      <c r="E5" s="9">
        <f t="shared" si="0"/>
        <v>2461</v>
      </c>
    </row>
    <row r="6" spans="1:5" x14ac:dyDescent="0.2">
      <c r="A6" s="6">
        <v>2020</v>
      </c>
      <c r="B6" s="4" t="s">
        <v>6</v>
      </c>
      <c r="C6" s="9">
        <v>684</v>
      </c>
      <c r="D6" s="9">
        <v>1779</v>
      </c>
      <c r="E6" s="9">
        <f t="shared" si="0"/>
        <v>2463</v>
      </c>
    </row>
    <row r="7" spans="1:5" x14ac:dyDescent="0.2">
      <c r="A7" s="6">
        <v>2020</v>
      </c>
      <c r="B7" s="9" t="s">
        <v>30</v>
      </c>
      <c r="C7" s="9">
        <v>369</v>
      </c>
      <c r="D7" s="9">
        <v>727</v>
      </c>
      <c r="E7" s="9">
        <f t="shared" si="0"/>
        <v>1096</v>
      </c>
    </row>
    <row r="8" spans="1:5" x14ac:dyDescent="0.2">
      <c r="A8" s="6">
        <v>2020</v>
      </c>
      <c r="B8" s="4" t="s">
        <v>7</v>
      </c>
      <c r="C8" s="9">
        <v>306</v>
      </c>
      <c r="D8" s="9">
        <v>4704</v>
      </c>
      <c r="E8" s="9">
        <f t="shared" si="0"/>
        <v>5010</v>
      </c>
    </row>
    <row r="9" spans="1:5" x14ac:dyDescent="0.2">
      <c r="A9" s="6">
        <v>2020</v>
      </c>
      <c r="B9" s="4" t="s">
        <v>8</v>
      </c>
      <c r="C9" s="9">
        <v>43</v>
      </c>
      <c r="D9" s="9">
        <v>39638</v>
      </c>
      <c r="E9" s="9">
        <f t="shared" si="0"/>
        <v>39681</v>
      </c>
    </row>
    <row r="10" spans="1:5" x14ac:dyDescent="0.2">
      <c r="A10" s="6">
        <v>2020</v>
      </c>
      <c r="B10" s="4" t="s">
        <v>9</v>
      </c>
      <c r="C10" s="9">
        <v>484</v>
      </c>
      <c r="D10" s="9">
        <v>2100</v>
      </c>
      <c r="E10" s="9">
        <f t="shared" si="0"/>
        <v>2584</v>
      </c>
    </row>
    <row r="11" spans="1:5" x14ac:dyDescent="0.2">
      <c r="A11" s="6">
        <v>2020</v>
      </c>
      <c r="B11" s="4" t="s">
        <v>34</v>
      </c>
      <c r="C11" s="9">
        <v>0</v>
      </c>
      <c r="D11" s="9">
        <v>0</v>
      </c>
      <c r="E11" s="9">
        <f t="shared" si="0"/>
        <v>0</v>
      </c>
    </row>
    <row r="12" spans="1:5" x14ac:dyDescent="0.2">
      <c r="A12" s="6">
        <v>2020</v>
      </c>
      <c r="B12" s="4" t="s">
        <v>10</v>
      </c>
      <c r="C12" s="9">
        <v>144</v>
      </c>
      <c r="D12" s="9">
        <v>4305</v>
      </c>
      <c r="E12" s="9">
        <f t="shared" si="0"/>
        <v>4449</v>
      </c>
    </row>
    <row r="13" spans="1:5" x14ac:dyDescent="0.2">
      <c r="A13" s="6">
        <v>2020</v>
      </c>
      <c r="B13" s="4" t="s">
        <v>11</v>
      </c>
      <c r="C13" s="9">
        <v>2869</v>
      </c>
      <c r="D13" s="9">
        <v>20704</v>
      </c>
      <c r="E13" s="9">
        <f t="shared" si="0"/>
        <v>23573</v>
      </c>
    </row>
    <row r="14" spans="1:5" x14ac:dyDescent="0.2">
      <c r="A14" s="6">
        <v>2020</v>
      </c>
      <c r="B14" s="4" t="s">
        <v>12</v>
      </c>
      <c r="C14" s="9">
        <v>0</v>
      </c>
      <c r="D14" s="9">
        <v>0</v>
      </c>
      <c r="E14" s="9">
        <f t="shared" si="0"/>
        <v>0</v>
      </c>
    </row>
    <row r="15" spans="1:5" x14ac:dyDescent="0.2">
      <c r="A15" s="6">
        <v>2020</v>
      </c>
      <c r="B15" s="4" t="s">
        <v>13</v>
      </c>
      <c r="C15" s="9">
        <v>974</v>
      </c>
      <c r="D15" s="9">
        <v>27757</v>
      </c>
      <c r="E15" s="9">
        <f t="shared" si="0"/>
        <v>28731</v>
      </c>
    </row>
    <row r="16" spans="1:5" x14ac:dyDescent="0.2">
      <c r="A16" s="6">
        <v>2020</v>
      </c>
      <c r="B16" s="4" t="s">
        <v>14</v>
      </c>
      <c r="C16" s="9">
        <v>0</v>
      </c>
      <c r="D16" s="9">
        <v>0</v>
      </c>
      <c r="E16" s="9">
        <f t="shared" si="0"/>
        <v>0</v>
      </c>
    </row>
    <row r="17" spans="1:5" x14ac:dyDescent="0.2">
      <c r="A17" s="6">
        <v>2020</v>
      </c>
      <c r="B17" s="4" t="s">
        <v>15</v>
      </c>
      <c r="C17" s="9">
        <v>2045</v>
      </c>
      <c r="D17" s="9">
        <v>12921</v>
      </c>
      <c r="E17" s="9">
        <f t="shared" si="0"/>
        <v>14966</v>
      </c>
    </row>
    <row r="18" spans="1:5" x14ac:dyDescent="0.2">
      <c r="A18" s="6">
        <v>2020</v>
      </c>
      <c r="B18" s="4" t="s">
        <v>31</v>
      </c>
      <c r="C18" s="9">
        <v>917</v>
      </c>
      <c r="D18" s="9">
        <v>8340</v>
      </c>
      <c r="E18" s="9">
        <f t="shared" si="0"/>
        <v>9257</v>
      </c>
    </row>
    <row r="19" spans="1:5" x14ac:dyDescent="0.2">
      <c r="A19" s="6">
        <v>2020</v>
      </c>
      <c r="B19" s="4" t="s">
        <v>16</v>
      </c>
      <c r="C19" s="9">
        <v>228</v>
      </c>
      <c r="D19" s="9">
        <v>1767</v>
      </c>
      <c r="E19" s="9">
        <f t="shared" si="0"/>
        <v>1995</v>
      </c>
    </row>
    <row r="20" spans="1:5" x14ac:dyDescent="0.2">
      <c r="A20" s="6">
        <v>2020</v>
      </c>
      <c r="B20" s="4" t="s">
        <v>17</v>
      </c>
      <c r="C20" s="9">
        <v>2320</v>
      </c>
      <c r="D20" s="9">
        <v>4318</v>
      </c>
      <c r="E20" s="9">
        <f t="shared" si="0"/>
        <v>6638</v>
      </c>
    </row>
    <row r="21" spans="1:5" x14ac:dyDescent="0.2">
      <c r="A21" s="6">
        <v>2020</v>
      </c>
      <c r="B21" s="4" t="s">
        <v>18</v>
      </c>
      <c r="C21" s="9">
        <v>618</v>
      </c>
      <c r="D21" s="9">
        <v>1274</v>
      </c>
      <c r="E21" s="9">
        <f t="shared" si="0"/>
        <v>1892</v>
      </c>
    </row>
    <row r="22" spans="1:5" x14ac:dyDescent="0.2">
      <c r="A22" s="6">
        <v>2020</v>
      </c>
      <c r="B22" s="4" t="s">
        <v>19</v>
      </c>
      <c r="C22" s="9">
        <v>173</v>
      </c>
      <c r="D22" s="9">
        <v>1519</v>
      </c>
      <c r="E22" s="9">
        <f t="shared" si="0"/>
        <v>1692</v>
      </c>
    </row>
    <row r="23" spans="1:5" x14ac:dyDescent="0.2">
      <c r="A23" s="6">
        <v>2020</v>
      </c>
      <c r="B23" s="4" t="s">
        <v>20</v>
      </c>
      <c r="C23" s="9">
        <v>41</v>
      </c>
      <c r="D23" s="9">
        <v>313</v>
      </c>
      <c r="E23" s="9">
        <f t="shared" si="0"/>
        <v>354</v>
      </c>
    </row>
    <row r="24" spans="1:5" x14ac:dyDescent="0.2">
      <c r="A24" s="6">
        <v>2020</v>
      </c>
      <c r="B24" s="4" t="s">
        <v>32</v>
      </c>
      <c r="C24" s="9">
        <v>177</v>
      </c>
      <c r="D24" s="9">
        <v>5919</v>
      </c>
      <c r="E24" s="9">
        <f t="shared" si="0"/>
        <v>6096</v>
      </c>
    </row>
    <row r="25" spans="1:5" x14ac:dyDescent="0.2">
      <c r="A25" s="6">
        <v>2020</v>
      </c>
      <c r="B25" s="4" t="s">
        <v>21</v>
      </c>
      <c r="C25" s="9">
        <v>0</v>
      </c>
      <c r="D25" s="9">
        <v>0</v>
      </c>
      <c r="E25" s="9">
        <f t="shared" si="0"/>
        <v>0</v>
      </c>
    </row>
    <row r="26" spans="1:5" x14ac:dyDescent="0.2">
      <c r="A26" s="6">
        <v>2020</v>
      </c>
      <c r="B26" s="4" t="s">
        <v>22</v>
      </c>
      <c r="C26" s="9">
        <v>1121</v>
      </c>
      <c r="D26" s="9">
        <v>3332</v>
      </c>
      <c r="E26" s="9">
        <f t="shared" si="0"/>
        <v>4453</v>
      </c>
    </row>
    <row r="27" spans="1:5" x14ac:dyDescent="0.2">
      <c r="A27" s="6">
        <v>2020</v>
      </c>
      <c r="B27" s="4" t="s">
        <v>23</v>
      </c>
      <c r="C27" s="9">
        <v>1453</v>
      </c>
      <c r="D27" s="9">
        <v>3864</v>
      </c>
      <c r="E27" s="9">
        <f t="shared" si="0"/>
        <v>5317</v>
      </c>
    </row>
    <row r="28" spans="1:5" x14ac:dyDescent="0.2">
      <c r="A28" s="6">
        <v>2020</v>
      </c>
      <c r="B28" s="4" t="s">
        <v>24</v>
      </c>
      <c r="C28" s="9">
        <v>1029</v>
      </c>
      <c r="D28" s="9">
        <v>21014</v>
      </c>
      <c r="E28" s="9">
        <f t="shared" si="0"/>
        <v>22043</v>
      </c>
    </row>
    <row r="29" spans="1:5" x14ac:dyDescent="0.2">
      <c r="A29" s="6">
        <v>2020</v>
      </c>
      <c r="B29" s="4" t="s">
        <v>25</v>
      </c>
      <c r="C29" s="9">
        <v>88</v>
      </c>
      <c r="D29" s="9">
        <v>566</v>
      </c>
      <c r="E29" s="9">
        <f t="shared" si="0"/>
        <v>654</v>
      </c>
    </row>
    <row r="30" spans="1:5" x14ac:dyDescent="0.2">
      <c r="A30" s="6">
        <v>2020</v>
      </c>
      <c r="B30" s="4" t="s">
        <v>26</v>
      </c>
      <c r="C30" s="9">
        <v>0</v>
      </c>
      <c r="D30" s="9">
        <v>550</v>
      </c>
      <c r="E30" s="9">
        <f t="shared" si="0"/>
        <v>550</v>
      </c>
    </row>
    <row r="31" spans="1:5" x14ac:dyDescent="0.2">
      <c r="A31" s="6">
        <v>2020</v>
      </c>
      <c r="B31" s="4" t="s">
        <v>27</v>
      </c>
      <c r="C31" s="9">
        <v>0</v>
      </c>
      <c r="D31" s="9">
        <v>0</v>
      </c>
      <c r="E31" s="9">
        <f t="shared" si="0"/>
        <v>0</v>
      </c>
    </row>
    <row r="32" spans="1:5" x14ac:dyDescent="0.2">
      <c r="A32" s="6">
        <v>2020</v>
      </c>
      <c r="B32" s="4" t="s">
        <v>33</v>
      </c>
      <c r="C32" s="9">
        <v>196</v>
      </c>
      <c r="D32" s="9">
        <v>1481</v>
      </c>
      <c r="E32" s="9">
        <f t="shared" si="0"/>
        <v>1677</v>
      </c>
    </row>
    <row r="33" spans="1:5" x14ac:dyDescent="0.2">
      <c r="A33" s="6">
        <v>2020</v>
      </c>
      <c r="B33" s="4" t="s">
        <v>28</v>
      </c>
      <c r="C33" s="9">
        <v>414</v>
      </c>
      <c r="D33" s="9">
        <v>4124</v>
      </c>
      <c r="E33" s="9">
        <f t="shared" si="0"/>
        <v>4538</v>
      </c>
    </row>
    <row r="34" spans="1:5" x14ac:dyDescent="0.2">
      <c r="A34" s="6">
        <v>2020</v>
      </c>
      <c r="B34" s="4" t="s">
        <v>29</v>
      </c>
      <c r="C34" s="9">
        <v>160</v>
      </c>
      <c r="D34" s="9">
        <v>1224</v>
      </c>
      <c r="E34" s="9">
        <f t="shared" si="0"/>
        <v>1384</v>
      </c>
    </row>
    <row r="35" spans="1:5" x14ac:dyDescent="0.2">
      <c r="A35" s="7">
        <v>2019</v>
      </c>
      <c r="B35" s="5" t="s">
        <v>2</v>
      </c>
      <c r="C35" s="8">
        <f>SUM(C36:C67)</f>
        <v>50398</v>
      </c>
      <c r="D35" s="8">
        <f>SUM(D36:D67)</f>
        <v>496475</v>
      </c>
      <c r="E35" s="8">
        <f>SUM(C35:D35)</f>
        <v>546873</v>
      </c>
    </row>
    <row r="36" spans="1:5" x14ac:dyDescent="0.2">
      <c r="A36" s="6">
        <v>2019</v>
      </c>
      <c r="B36" s="4" t="s">
        <v>3</v>
      </c>
      <c r="C36" s="9">
        <v>3565</v>
      </c>
      <c r="D36" s="9">
        <v>17466</v>
      </c>
      <c r="E36" s="9">
        <f>SUM(C36:D36)</f>
        <v>21031</v>
      </c>
    </row>
    <row r="37" spans="1:5" x14ac:dyDescent="0.2">
      <c r="A37" s="6">
        <v>2019</v>
      </c>
      <c r="B37" s="4" t="s">
        <v>4</v>
      </c>
      <c r="C37" s="9">
        <v>0</v>
      </c>
      <c r="D37" s="9">
        <v>0</v>
      </c>
      <c r="E37" s="9">
        <f t="shared" ref="E37:E67" si="1">SUM(C37:D37)</f>
        <v>0</v>
      </c>
    </row>
    <row r="38" spans="1:5" x14ac:dyDescent="0.2">
      <c r="A38" s="6">
        <v>2019</v>
      </c>
      <c r="B38" s="4" t="s">
        <v>5</v>
      </c>
      <c r="C38" s="9">
        <v>974</v>
      </c>
      <c r="D38" s="9">
        <v>2693</v>
      </c>
      <c r="E38" s="9">
        <f t="shared" si="1"/>
        <v>3667</v>
      </c>
    </row>
    <row r="39" spans="1:5" x14ac:dyDescent="0.2">
      <c r="A39" s="6">
        <v>2019</v>
      </c>
      <c r="B39" s="4" t="s">
        <v>6</v>
      </c>
      <c r="C39" s="9">
        <v>1151</v>
      </c>
      <c r="D39" s="9">
        <v>4020</v>
      </c>
      <c r="E39" s="9">
        <f t="shared" si="1"/>
        <v>5171</v>
      </c>
    </row>
    <row r="40" spans="1:5" x14ac:dyDescent="0.2">
      <c r="A40" s="6">
        <v>2019</v>
      </c>
      <c r="B40" s="9" t="s">
        <v>30</v>
      </c>
      <c r="C40" s="9">
        <v>1200</v>
      </c>
      <c r="D40" s="9">
        <v>5531</v>
      </c>
      <c r="E40" s="9">
        <f t="shared" si="1"/>
        <v>6731</v>
      </c>
    </row>
    <row r="41" spans="1:5" x14ac:dyDescent="0.2">
      <c r="A41" s="6">
        <v>2019</v>
      </c>
      <c r="B41" s="4" t="s">
        <v>7</v>
      </c>
      <c r="C41" s="9">
        <v>0</v>
      </c>
      <c r="D41" s="9">
        <v>0</v>
      </c>
      <c r="E41" s="9">
        <f t="shared" si="1"/>
        <v>0</v>
      </c>
    </row>
    <row r="42" spans="1:5" x14ac:dyDescent="0.2">
      <c r="A42" s="6">
        <v>2019</v>
      </c>
      <c r="B42" s="4" t="s">
        <v>8</v>
      </c>
      <c r="C42" s="9">
        <v>398</v>
      </c>
      <c r="D42" s="9">
        <v>1744</v>
      </c>
      <c r="E42" s="9">
        <f t="shared" si="1"/>
        <v>2142</v>
      </c>
    </row>
    <row r="43" spans="1:5" x14ac:dyDescent="0.2">
      <c r="A43" s="6">
        <v>2019</v>
      </c>
      <c r="B43" s="4" t="s">
        <v>9</v>
      </c>
      <c r="C43" s="9">
        <v>274</v>
      </c>
      <c r="D43" s="9">
        <v>5218</v>
      </c>
      <c r="E43" s="9">
        <f t="shared" si="1"/>
        <v>5492</v>
      </c>
    </row>
    <row r="44" spans="1:5" x14ac:dyDescent="0.2">
      <c r="A44" s="6">
        <v>2019</v>
      </c>
      <c r="B44" s="4" t="s">
        <v>34</v>
      </c>
      <c r="C44" s="9">
        <v>1445</v>
      </c>
      <c r="D44" s="9">
        <v>212306</v>
      </c>
      <c r="E44" s="9">
        <f t="shared" si="1"/>
        <v>213751</v>
      </c>
    </row>
    <row r="45" spans="1:5" x14ac:dyDescent="0.2">
      <c r="A45" s="6">
        <v>2019</v>
      </c>
      <c r="B45" s="4" t="s">
        <v>10</v>
      </c>
      <c r="C45" s="9">
        <v>265</v>
      </c>
      <c r="D45" s="9">
        <v>8298</v>
      </c>
      <c r="E45" s="9">
        <f t="shared" si="1"/>
        <v>8563</v>
      </c>
    </row>
    <row r="46" spans="1:5" x14ac:dyDescent="0.2">
      <c r="A46" s="6">
        <v>2019</v>
      </c>
      <c r="B46" s="4" t="s">
        <v>11</v>
      </c>
      <c r="C46" s="9">
        <v>5816</v>
      </c>
      <c r="D46" s="9">
        <v>29332</v>
      </c>
      <c r="E46" s="9">
        <f t="shared" si="1"/>
        <v>35148</v>
      </c>
    </row>
    <row r="47" spans="1:5" x14ac:dyDescent="0.2">
      <c r="A47" s="6">
        <v>2019</v>
      </c>
      <c r="B47" s="4" t="s">
        <v>12</v>
      </c>
      <c r="C47" s="9">
        <v>0</v>
      </c>
      <c r="D47" s="9">
        <v>0</v>
      </c>
      <c r="E47" s="9">
        <f t="shared" si="1"/>
        <v>0</v>
      </c>
    </row>
    <row r="48" spans="1:5" x14ac:dyDescent="0.2">
      <c r="A48" s="6">
        <v>2019</v>
      </c>
      <c r="B48" s="4" t="s">
        <v>13</v>
      </c>
      <c r="C48" s="9">
        <v>1948</v>
      </c>
      <c r="D48" s="9">
        <v>31590</v>
      </c>
      <c r="E48" s="9">
        <f t="shared" si="1"/>
        <v>33538</v>
      </c>
    </row>
    <row r="49" spans="1:5" x14ac:dyDescent="0.2">
      <c r="A49" s="6">
        <v>2019</v>
      </c>
      <c r="B49" s="4" t="s">
        <v>14</v>
      </c>
      <c r="C49" s="9">
        <v>5526</v>
      </c>
      <c r="D49" s="9">
        <v>13454</v>
      </c>
      <c r="E49" s="9">
        <f t="shared" si="1"/>
        <v>18980</v>
      </c>
    </row>
    <row r="50" spans="1:5" x14ac:dyDescent="0.2">
      <c r="A50" s="6">
        <v>2019</v>
      </c>
      <c r="B50" s="4" t="s">
        <v>15</v>
      </c>
      <c r="C50" s="9">
        <v>3286</v>
      </c>
      <c r="D50" s="9">
        <v>35090</v>
      </c>
      <c r="E50" s="9">
        <f t="shared" si="1"/>
        <v>38376</v>
      </c>
    </row>
    <row r="51" spans="1:5" x14ac:dyDescent="0.2">
      <c r="A51" s="6">
        <v>2019</v>
      </c>
      <c r="B51" s="4" t="s">
        <v>31</v>
      </c>
      <c r="C51" s="9">
        <v>1633</v>
      </c>
      <c r="D51" s="9">
        <v>12961</v>
      </c>
      <c r="E51" s="9">
        <f t="shared" si="1"/>
        <v>14594</v>
      </c>
    </row>
    <row r="52" spans="1:5" x14ac:dyDescent="0.2">
      <c r="A52" s="6">
        <v>2019</v>
      </c>
      <c r="B52" s="4" t="s">
        <v>16</v>
      </c>
      <c r="C52" s="9">
        <v>816</v>
      </c>
      <c r="D52" s="9">
        <v>3899</v>
      </c>
      <c r="E52" s="9">
        <f t="shared" si="1"/>
        <v>4715</v>
      </c>
    </row>
    <row r="53" spans="1:5" x14ac:dyDescent="0.2">
      <c r="A53" s="6">
        <v>2019</v>
      </c>
      <c r="B53" s="4" t="s">
        <v>17</v>
      </c>
      <c r="C53" s="9">
        <v>5409</v>
      </c>
      <c r="D53" s="9">
        <v>10313</v>
      </c>
      <c r="E53" s="9">
        <f t="shared" si="1"/>
        <v>15722</v>
      </c>
    </row>
    <row r="54" spans="1:5" x14ac:dyDescent="0.2">
      <c r="A54" s="6">
        <v>2019</v>
      </c>
      <c r="B54" s="4" t="s">
        <v>18</v>
      </c>
      <c r="C54" s="9">
        <v>406</v>
      </c>
      <c r="D54" s="9">
        <v>1679</v>
      </c>
      <c r="E54" s="9">
        <f t="shared" si="1"/>
        <v>2085</v>
      </c>
    </row>
    <row r="55" spans="1:5" x14ac:dyDescent="0.2">
      <c r="A55" s="6">
        <v>2019</v>
      </c>
      <c r="B55" s="4" t="s">
        <v>19</v>
      </c>
      <c r="C55" s="9">
        <v>557</v>
      </c>
      <c r="D55" s="9">
        <v>4266</v>
      </c>
      <c r="E55" s="9">
        <f t="shared" si="1"/>
        <v>4823</v>
      </c>
    </row>
    <row r="56" spans="1:5" x14ac:dyDescent="0.2">
      <c r="A56" s="6">
        <v>2019</v>
      </c>
      <c r="B56" s="4" t="s">
        <v>20</v>
      </c>
      <c r="C56" s="9">
        <v>2169</v>
      </c>
      <c r="D56" s="9">
        <v>11605</v>
      </c>
      <c r="E56" s="9">
        <f t="shared" si="1"/>
        <v>13774</v>
      </c>
    </row>
    <row r="57" spans="1:5" x14ac:dyDescent="0.2">
      <c r="A57" s="6">
        <v>2019</v>
      </c>
      <c r="B57" s="4" t="s">
        <v>32</v>
      </c>
      <c r="C57" s="9">
        <v>628</v>
      </c>
      <c r="D57" s="9">
        <v>10989</v>
      </c>
      <c r="E57" s="9">
        <f t="shared" si="1"/>
        <v>11617</v>
      </c>
    </row>
    <row r="58" spans="1:5" x14ac:dyDescent="0.2">
      <c r="A58" s="6">
        <v>2019</v>
      </c>
      <c r="B58" s="4" t="s">
        <v>21</v>
      </c>
      <c r="C58" s="9">
        <v>1887</v>
      </c>
      <c r="D58" s="9">
        <v>2803</v>
      </c>
      <c r="E58" s="9">
        <f t="shared" si="1"/>
        <v>4690</v>
      </c>
    </row>
    <row r="59" spans="1:5" x14ac:dyDescent="0.2">
      <c r="A59" s="6">
        <v>2019</v>
      </c>
      <c r="B59" s="4" t="s">
        <v>22</v>
      </c>
      <c r="C59" s="9">
        <v>1484</v>
      </c>
      <c r="D59" s="9">
        <v>9207</v>
      </c>
      <c r="E59" s="9">
        <f t="shared" si="1"/>
        <v>10691</v>
      </c>
    </row>
    <row r="60" spans="1:5" x14ac:dyDescent="0.2">
      <c r="A60" s="6">
        <v>2019</v>
      </c>
      <c r="B60" s="4" t="s">
        <v>23</v>
      </c>
      <c r="C60" s="9">
        <v>2218</v>
      </c>
      <c r="D60" s="9">
        <v>7000</v>
      </c>
      <c r="E60" s="9">
        <f t="shared" si="1"/>
        <v>9218</v>
      </c>
    </row>
    <row r="61" spans="1:5" x14ac:dyDescent="0.2">
      <c r="A61" s="6">
        <v>2019</v>
      </c>
      <c r="B61" s="4" t="s">
        <v>24</v>
      </c>
      <c r="C61" s="9">
        <v>1308</v>
      </c>
      <c r="D61" s="9">
        <v>25694</v>
      </c>
      <c r="E61" s="9">
        <f t="shared" si="1"/>
        <v>27002</v>
      </c>
    </row>
    <row r="62" spans="1:5" x14ac:dyDescent="0.2">
      <c r="A62" s="6">
        <v>2019</v>
      </c>
      <c r="B62" s="4" t="s">
        <v>25</v>
      </c>
      <c r="C62" s="9">
        <v>0</v>
      </c>
      <c r="D62" s="9">
        <v>0</v>
      </c>
      <c r="E62" s="9">
        <f t="shared" si="1"/>
        <v>0</v>
      </c>
    </row>
    <row r="63" spans="1:5" x14ac:dyDescent="0.2">
      <c r="A63" s="6">
        <v>2019</v>
      </c>
      <c r="B63" s="4" t="s">
        <v>26</v>
      </c>
      <c r="C63" s="9">
        <v>1117</v>
      </c>
      <c r="D63" s="9">
        <v>5288</v>
      </c>
      <c r="E63" s="9">
        <f t="shared" si="1"/>
        <v>6405</v>
      </c>
    </row>
    <row r="64" spans="1:5" x14ac:dyDescent="0.2">
      <c r="A64" s="6">
        <v>2019</v>
      </c>
      <c r="B64" s="4" t="s">
        <v>27</v>
      </c>
      <c r="C64" s="9">
        <v>418</v>
      </c>
      <c r="D64" s="9">
        <v>2482</v>
      </c>
      <c r="E64" s="9">
        <f t="shared" si="1"/>
        <v>2900</v>
      </c>
    </row>
    <row r="65" spans="1:5" x14ac:dyDescent="0.2">
      <c r="A65" s="6">
        <v>2019</v>
      </c>
      <c r="B65" s="4" t="s">
        <v>33</v>
      </c>
      <c r="C65" s="9">
        <v>1950</v>
      </c>
      <c r="D65" s="9">
        <v>11021</v>
      </c>
      <c r="E65" s="9">
        <f t="shared" si="1"/>
        <v>12971</v>
      </c>
    </row>
    <row r="66" spans="1:5" x14ac:dyDescent="0.2">
      <c r="A66" s="6">
        <v>2019</v>
      </c>
      <c r="B66" s="4" t="s">
        <v>28</v>
      </c>
      <c r="C66" s="9">
        <v>687</v>
      </c>
      <c r="D66" s="9">
        <v>2662</v>
      </c>
      <c r="E66" s="9">
        <f t="shared" si="1"/>
        <v>3349</v>
      </c>
    </row>
    <row r="67" spans="1:5" x14ac:dyDescent="0.2">
      <c r="A67" s="6">
        <v>2019</v>
      </c>
      <c r="B67" s="4" t="s">
        <v>29</v>
      </c>
      <c r="C67" s="9">
        <v>1863</v>
      </c>
      <c r="D67" s="9">
        <v>7864</v>
      </c>
      <c r="E67" s="9">
        <f t="shared" si="1"/>
        <v>9727</v>
      </c>
    </row>
    <row r="68" spans="1:5" x14ac:dyDescent="0.2">
      <c r="A68" s="7">
        <v>2018</v>
      </c>
      <c r="B68" s="5" t="s">
        <v>2</v>
      </c>
      <c r="C68" s="8">
        <f>SUM(C69:C100)</f>
        <v>48918</v>
      </c>
      <c r="D68" s="8">
        <f>SUM(D69:D100)</f>
        <v>481274</v>
      </c>
      <c r="E68" s="8">
        <f t="shared" ref="E68:E99" si="2">SUM(C68:D68)</f>
        <v>530192</v>
      </c>
    </row>
    <row r="69" spans="1:5" x14ac:dyDescent="0.2">
      <c r="A69" s="6">
        <v>2018</v>
      </c>
      <c r="B69" s="4" t="s">
        <v>3</v>
      </c>
      <c r="C69" s="9">
        <v>4163</v>
      </c>
      <c r="D69" s="9">
        <v>19332</v>
      </c>
      <c r="E69" s="9">
        <f t="shared" si="2"/>
        <v>23495</v>
      </c>
    </row>
    <row r="70" spans="1:5" x14ac:dyDescent="0.2">
      <c r="A70" s="6">
        <v>2018</v>
      </c>
      <c r="B70" s="4" t="s">
        <v>4</v>
      </c>
      <c r="C70" s="9">
        <v>0</v>
      </c>
      <c r="D70" s="9">
        <v>0</v>
      </c>
      <c r="E70" s="9">
        <f t="shared" si="2"/>
        <v>0</v>
      </c>
    </row>
    <row r="71" spans="1:5" x14ac:dyDescent="0.2">
      <c r="A71" s="6">
        <v>2018</v>
      </c>
      <c r="B71" s="4" t="s">
        <v>5</v>
      </c>
      <c r="C71" s="9">
        <v>1083</v>
      </c>
      <c r="D71" s="9">
        <v>2451</v>
      </c>
      <c r="E71" s="9">
        <f t="shared" si="2"/>
        <v>3534</v>
      </c>
    </row>
    <row r="72" spans="1:5" x14ac:dyDescent="0.2">
      <c r="A72" s="6">
        <v>2018</v>
      </c>
      <c r="B72" s="4" t="s">
        <v>6</v>
      </c>
      <c r="C72" s="9">
        <v>797</v>
      </c>
      <c r="D72" s="9">
        <v>1992</v>
      </c>
      <c r="E72" s="9">
        <f t="shared" si="2"/>
        <v>2789</v>
      </c>
    </row>
    <row r="73" spans="1:5" x14ac:dyDescent="0.2">
      <c r="A73" s="6">
        <v>2018</v>
      </c>
      <c r="B73" s="9" t="s">
        <v>30</v>
      </c>
      <c r="C73" s="9">
        <v>1206</v>
      </c>
      <c r="D73" s="9">
        <v>4268</v>
      </c>
      <c r="E73" s="9">
        <f t="shared" si="2"/>
        <v>5474</v>
      </c>
    </row>
    <row r="74" spans="1:5" x14ac:dyDescent="0.2">
      <c r="A74" s="6">
        <v>2018</v>
      </c>
      <c r="B74" s="4" t="s">
        <v>7</v>
      </c>
      <c r="C74" s="9">
        <v>0</v>
      </c>
      <c r="D74" s="9">
        <v>0</v>
      </c>
      <c r="E74" s="9">
        <f t="shared" si="2"/>
        <v>0</v>
      </c>
    </row>
    <row r="75" spans="1:5" x14ac:dyDescent="0.2">
      <c r="A75" s="6">
        <v>2018</v>
      </c>
      <c r="B75" s="4" t="s">
        <v>8</v>
      </c>
      <c r="C75" s="9">
        <v>315</v>
      </c>
      <c r="D75" s="9">
        <v>2044</v>
      </c>
      <c r="E75" s="9">
        <f t="shared" si="2"/>
        <v>2359</v>
      </c>
    </row>
    <row r="76" spans="1:5" x14ac:dyDescent="0.2">
      <c r="A76" s="6">
        <v>2018</v>
      </c>
      <c r="B76" s="4" t="s">
        <v>9</v>
      </c>
      <c r="C76" s="9">
        <v>619</v>
      </c>
      <c r="D76" s="9">
        <v>6780</v>
      </c>
      <c r="E76" s="9">
        <f t="shared" si="2"/>
        <v>7399</v>
      </c>
    </row>
    <row r="77" spans="1:5" x14ac:dyDescent="0.2">
      <c r="A77" s="6">
        <v>2018</v>
      </c>
      <c r="B77" s="4" t="s">
        <v>34</v>
      </c>
      <c r="C77" s="9">
        <v>1582</v>
      </c>
      <c r="D77" s="9">
        <v>205307</v>
      </c>
      <c r="E77" s="9">
        <f t="shared" si="2"/>
        <v>206889</v>
      </c>
    </row>
    <row r="78" spans="1:5" x14ac:dyDescent="0.2">
      <c r="A78" s="6">
        <v>2018</v>
      </c>
      <c r="B78" s="4" t="s">
        <v>10</v>
      </c>
      <c r="C78" s="9">
        <v>161</v>
      </c>
      <c r="D78" s="9">
        <v>5063</v>
      </c>
      <c r="E78" s="9">
        <f t="shared" si="2"/>
        <v>5224</v>
      </c>
    </row>
    <row r="79" spans="1:5" x14ac:dyDescent="0.2">
      <c r="A79" s="6">
        <v>2018</v>
      </c>
      <c r="B79" s="4" t="s">
        <v>11</v>
      </c>
      <c r="C79" s="9">
        <v>4614</v>
      </c>
      <c r="D79" s="9">
        <v>27085</v>
      </c>
      <c r="E79" s="9">
        <f t="shared" si="2"/>
        <v>31699</v>
      </c>
    </row>
    <row r="80" spans="1:5" x14ac:dyDescent="0.2">
      <c r="A80" s="6">
        <v>2018</v>
      </c>
      <c r="B80" s="4" t="s">
        <v>12</v>
      </c>
      <c r="C80" s="9">
        <v>0</v>
      </c>
      <c r="D80" s="9">
        <v>0</v>
      </c>
      <c r="E80" s="9">
        <f t="shared" si="2"/>
        <v>0</v>
      </c>
    </row>
    <row r="81" spans="1:5" x14ac:dyDescent="0.2">
      <c r="A81" s="6">
        <v>2018</v>
      </c>
      <c r="B81" s="4" t="s">
        <v>13</v>
      </c>
      <c r="C81" s="9">
        <v>1391</v>
      </c>
      <c r="D81" s="9">
        <v>35896</v>
      </c>
      <c r="E81" s="9">
        <f t="shared" si="2"/>
        <v>37287</v>
      </c>
    </row>
    <row r="82" spans="1:5" x14ac:dyDescent="0.2">
      <c r="A82" s="6">
        <v>2018</v>
      </c>
      <c r="B82" s="4" t="s">
        <v>14</v>
      </c>
      <c r="C82" s="9">
        <v>5347</v>
      </c>
      <c r="D82" s="9">
        <v>14920</v>
      </c>
      <c r="E82" s="9">
        <f t="shared" si="2"/>
        <v>20267</v>
      </c>
    </row>
    <row r="83" spans="1:5" x14ac:dyDescent="0.2">
      <c r="A83" s="6">
        <v>2018</v>
      </c>
      <c r="B83" s="4" t="s">
        <v>15</v>
      </c>
      <c r="C83" s="9">
        <v>2437</v>
      </c>
      <c r="D83" s="9">
        <v>26489</v>
      </c>
      <c r="E83" s="9">
        <f t="shared" si="2"/>
        <v>28926</v>
      </c>
    </row>
    <row r="84" spans="1:5" x14ac:dyDescent="0.2">
      <c r="A84" s="6">
        <v>2018</v>
      </c>
      <c r="B84" s="4" t="s">
        <v>31</v>
      </c>
      <c r="C84" s="9">
        <v>506</v>
      </c>
      <c r="D84" s="9">
        <v>6584</v>
      </c>
      <c r="E84" s="9">
        <f t="shared" si="2"/>
        <v>7090</v>
      </c>
    </row>
    <row r="85" spans="1:5" x14ac:dyDescent="0.2">
      <c r="A85" s="6">
        <v>2018</v>
      </c>
      <c r="B85" s="4" t="s">
        <v>16</v>
      </c>
      <c r="C85" s="9">
        <v>538</v>
      </c>
      <c r="D85" s="9">
        <v>2807</v>
      </c>
      <c r="E85" s="9">
        <f t="shared" si="2"/>
        <v>3345</v>
      </c>
    </row>
    <row r="86" spans="1:5" x14ac:dyDescent="0.2">
      <c r="A86" s="6">
        <v>2018</v>
      </c>
      <c r="B86" s="4" t="s">
        <v>17</v>
      </c>
      <c r="C86" s="9">
        <v>4439</v>
      </c>
      <c r="D86" s="9">
        <v>8012</v>
      </c>
      <c r="E86" s="9">
        <f t="shared" si="2"/>
        <v>12451</v>
      </c>
    </row>
    <row r="87" spans="1:5" x14ac:dyDescent="0.2">
      <c r="A87" s="6">
        <v>2018</v>
      </c>
      <c r="B87" s="4" t="s">
        <v>18</v>
      </c>
      <c r="C87" s="9">
        <v>473</v>
      </c>
      <c r="D87" s="9">
        <v>3624</v>
      </c>
      <c r="E87" s="9">
        <f t="shared" si="2"/>
        <v>4097</v>
      </c>
    </row>
    <row r="88" spans="1:5" x14ac:dyDescent="0.2">
      <c r="A88" s="6">
        <v>2018</v>
      </c>
      <c r="B88" s="4" t="s">
        <v>19</v>
      </c>
      <c r="C88" s="9">
        <v>54</v>
      </c>
      <c r="D88" s="9">
        <v>2030</v>
      </c>
      <c r="E88" s="9">
        <f t="shared" si="2"/>
        <v>2084</v>
      </c>
    </row>
    <row r="89" spans="1:5" x14ac:dyDescent="0.2">
      <c r="A89" s="6">
        <v>2018</v>
      </c>
      <c r="B89" s="4" t="s">
        <v>20</v>
      </c>
      <c r="C89" s="9">
        <v>2929</v>
      </c>
      <c r="D89" s="9">
        <v>11562</v>
      </c>
      <c r="E89" s="9">
        <f t="shared" si="2"/>
        <v>14491</v>
      </c>
    </row>
    <row r="90" spans="1:5" x14ac:dyDescent="0.2">
      <c r="A90" s="6">
        <v>2018</v>
      </c>
      <c r="B90" s="4" t="s">
        <v>32</v>
      </c>
      <c r="C90" s="9">
        <v>282</v>
      </c>
      <c r="D90" s="9">
        <v>9232</v>
      </c>
      <c r="E90" s="9">
        <f t="shared" si="2"/>
        <v>9514</v>
      </c>
    </row>
    <row r="91" spans="1:5" x14ac:dyDescent="0.2">
      <c r="A91" s="6">
        <v>2018</v>
      </c>
      <c r="B91" s="4" t="s">
        <v>21</v>
      </c>
      <c r="C91" s="9">
        <v>2518</v>
      </c>
      <c r="D91" s="9">
        <v>3555</v>
      </c>
      <c r="E91" s="9">
        <f t="shared" si="2"/>
        <v>6073</v>
      </c>
    </row>
    <row r="92" spans="1:5" x14ac:dyDescent="0.2">
      <c r="A92" s="6">
        <v>2018</v>
      </c>
      <c r="B92" s="4" t="s">
        <v>22</v>
      </c>
      <c r="C92" s="9">
        <v>1497</v>
      </c>
      <c r="D92" s="9">
        <v>9506</v>
      </c>
      <c r="E92" s="9">
        <f t="shared" si="2"/>
        <v>11003</v>
      </c>
    </row>
    <row r="93" spans="1:5" x14ac:dyDescent="0.2">
      <c r="A93" s="6">
        <v>2018</v>
      </c>
      <c r="B93" s="4" t="s">
        <v>23</v>
      </c>
      <c r="C93" s="9">
        <v>2118</v>
      </c>
      <c r="D93" s="9">
        <v>6564</v>
      </c>
      <c r="E93" s="9">
        <f t="shared" si="2"/>
        <v>8682</v>
      </c>
    </row>
    <row r="94" spans="1:5" x14ac:dyDescent="0.2">
      <c r="A94" s="6">
        <v>2018</v>
      </c>
      <c r="B94" s="4" t="s">
        <v>24</v>
      </c>
      <c r="C94" s="9">
        <v>1293</v>
      </c>
      <c r="D94" s="9">
        <v>26200</v>
      </c>
      <c r="E94" s="9">
        <f t="shared" si="2"/>
        <v>27493</v>
      </c>
    </row>
    <row r="95" spans="1:5" x14ac:dyDescent="0.2">
      <c r="A95" s="6">
        <v>2018</v>
      </c>
      <c r="B95" s="4" t="s">
        <v>25</v>
      </c>
      <c r="C95" s="9">
        <v>0</v>
      </c>
      <c r="D95" s="9">
        <v>0</v>
      </c>
      <c r="E95" s="9">
        <f t="shared" si="2"/>
        <v>0</v>
      </c>
    </row>
    <row r="96" spans="1:5" x14ac:dyDescent="0.2">
      <c r="A96" s="6">
        <v>2018</v>
      </c>
      <c r="B96" s="4" t="s">
        <v>26</v>
      </c>
      <c r="C96" s="9">
        <v>1333</v>
      </c>
      <c r="D96" s="9">
        <v>5441</v>
      </c>
      <c r="E96" s="9">
        <f t="shared" si="2"/>
        <v>6774</v>
      </c>
    </row>
    <row r="97" spans="1:5" x14ac:dyDescent="0.2">
      <c r="A97" s="6">
        <v>2018</v>
      </c>
      <c r="B97" s="4" t="s">
        <v>27</v>
      </c>
      <c r="C97" s="9">
        <v>577</v>
      </c>
      <c r="D97" s="9">
        <v>2580</v>
      </c>
      <c r="E97" s="9">
        <f t="shared" si="2"/>
        <v>3157</v>
      </c>
    </row>
    <row r="98" spans="1:5" x14ac:dyDescent="0.2">
      <c r="A98" s="6">
        <v>2018</v>
      </c>
      <c r="B98" s="4" t="s">
        <v>33</v>
      </c>
      <c r="C98" s="9">
        <v>2383</v>
      </c>
      <c r="D98" s="9">
        <v>11948</v>
      </c>
      <c r="E98" s="9">
        <f t="shared" si="2"/>
        <v>14331</v>
      </c>
    </row>
    <row r="99" spans="1:5" x14ac:dyDescent="0.2">
      <c r="A99" s="6">
        <v>2018</v>
      </c>
      <c r="B99" s="4" t="s">
        <v>28</v>
      </c>
      <c r="C99" s="9">
        <v>2482</v>
      </c>
      <c r="D99" s="9">
        <v>14478</v>
      </c>
      <c r="E99" s="9">
        <f t="shared" si="2"/>
        <v>16960</v>
      </c>
    </row>
    <row r="100" spans="1:5" x14ac:dyDescent="0.2">
      <c r="A100" s="6">
        <v>2018</v>
      </c>
      <c r="B100" s="4" t="s">
        <v>29</v>
      </c>
      <c r="C100" s="9">
        <v>1781</v>
      </c>
      <c r="D100" s="9">
        <v>5524</v>
      </c>
      <c r="E100" s="9">
        <f t="shared" ref="E100:E163" si="3">SUM(C100:D100)</f>
        <v>7305</v>
      </c>
    </row>
    <row r="101" spans="1:5" x14ac:dyDescent="0.2">
      <c r="A101" s="7">
        <v>2017</v>
      </c>
      <c r="B101" s="5" t="s">
        <v>2</v>
      </c>
      <c r="C101" s="8">
        <f>SUM(C102:C133)</f>
        <v>54361</v>
      </c>
      <c r="D101" s="8">
        <f>SUM(D102:D133)</f>
        <v>514256</v>
      </c>
      <c r="E101" s="8">
        <f t="shared" si="3"/>
        <v>568617</v>
      </c>
    </row>
    <row r="102" spans="1:5" x14ac:dyDescent="0.2">
      <c r="A102" s="6">
        <v>2017</v>
      </c>
      <c r="B102" s="4" t="s">
        <v>3</v>
      </c>
      <c r="C102" s="9">
        <v>3562</v>
      </c>
      <c r="D102" s="9">
        <v>17839</v>
      </c>
      <c r="E102" s="9">
        <f t="shared" si="3"/>
        <v>21401</v>
      </c>
    </row>
    <row r="103" spans="1:5" x14ac:dyDescent="0.2">
      <c r="A103" s="6">
        <v>2017</v>
      </c>
      <c r="B103" s="4" t="s">
        <v>4</v>
      </c>
      <c r="C103" s="9">
        <v>0</v>
      </c>
      <c r="D103" s="9">
        <v>0</v>
      </c>
      <c r="E103" s="9">
        <f t="shared" si="3"/>
        <v>0</v>
      </c>
    </row>
    <row r="104" spans="1:5" x14ac:dyDescent="0.2">
      <c r="A104" s="6">
        <v>2017</v>
      </c>
      <c r="B104" s="4" t="s">
        <v>5</v>
      </c>
      <c r="C104" s="9">
        <v>1851</v>
      </c>
      <c r="D104" s="9">
        <v>4230</v>
      </c>
      <c r="E104" s="9">
        <f t="shared" si="3"/>
        <v>6081</v>
      </c>
    </row>
    <row r="105" spans="1:5" x14ac:dyDescent="0.2">
      <c r="A105" s="6">
        <v>2017</v>
      </c>
      <c r="B105" s="4" t="s">
        <v>6</v>
      </c>
      <c r="C105" s="9">
        <v>415</v>
      </c>
      <c r="D105" s="9">
        <v>370</v>
      </c>
      <c r="E105" s="9">
        <f t="shared" si="3"/>
        <v>785</v>
      </c>
    </row>
    <row r="106" spans="1:5" x14ac:dyDescent="0.2">
      <c r="A106" s="6">
        <v>2017</v>
      </c>
      <c r="B106" s="9" t="s">
        <v>30</v>
      </c>
      <c r="C106" s="9">
        <v>879</v>
      </c>
      <c r="D106" s="9">
        <v>4070</v>
      </c>
      <c r="E106" s="9">
        <f t="shared" si="3"/>
        <v>4949</v>
      </c>
    </row>
    <row r="107" spans="1:5" x14ac:dyDescent="0.2">
      <c r="A107" s="6">
        <v>2017</v>
      </c>
      <c r="B107" s="4" t="s">
        <v>7</v>
      </c>
      <c r="C107" s="9">
        <v>0</v>
      </c>
      <c r="D107" s="9">
        <v>0</v>
      </c>
      <c r="E107" s="9">
        <f t="shared" si="3"/>
        <v>0</v>
      </c>
    </row>
    <row r="108" spans="1:5" x14ac:dyDescent="0.2">
      <c r="A108" s="6">
        <v>2017</v>
      </c>
      <c r="B108" s="4" t="s">
        <v>8</v>
      </c>
      <c r="C108" s="9">
        <v>907</v>
      </c>
      <c r="D108" s="9">
        <v>3076</v>
      </c>
      <c r="E108" s="9">
        <f t="shared" si="3"/>
        <v>3983</v>
      </c>
    </row>
    <row r="109" spans="1:5" x14ac:dyDescent="0.2">
      <c r="A109" s="6">
        <v>2017</v>
      </c>
      <c r="B109" s="4" t="s">
        <v>9</v>
      </c>
      <c r="C109" s="9">
        <v>1984</v>
      </c>
      <c r="D109" s="9">
        <v>7530</v>
      </c>
      <c r="E109" s="9">
        <f t="shared" si="3"/>
        <v>9514</v>
      </c>
    </row>
    <row r="110" spans="1:5" x14ac:dyDescent="0.2">
      <c r="A110" s="6">
        <v>2017</v>
      </c>
      <c r="B110" s="4" t="s">
        <v>34</v>
      </c>
      <c r="C110" s="9">
        <v>1775</v>
      </c>
      <c r="D110" s="9">
        <v>210743</v>
      </c>
      <c r="E110" s="9">
        <f t="shared" si="3"/>
        <v>212518</v>
      </c>
    </row>
    <row r="111" spans="1:5" x14ac:dyDescent="0.2">
      <c r="A111" s="6">
        <v>2017</v>
      </c>
      <c r="B111" s="4" t="s">
        <v>10</v>
      </c>
      <c r="C111" s="9">
        <v>2350</v>
      </c>
      <c r="D111" s="9">
        <v>14745</v>
      </c>
      <c r="E111" s="9">
        <f t="shared" si="3"/>
        <v>17095</v>
      </c>
    </row>
    <row r="112" spans="1:5" x14ac:dyDescent="0.2">
      <c r="A112" s="6">
        <v>2017</v>
      </c>
      <c r="B112" s="4" t="s">
        <v>11</v>
      </c>
      <c r="C112" s="9">
        <v>5233</v>
      </c>
      <c r="D112" s="9">
        <v>27800</v>
      </c>
      <c r="E112" s="9">
        <f t="shared" si="3"/>
        <v>33033</v>
      </c>
    </row>
    <row r="113" spans="1:5" x14ac:dyDescent="0.2">
      <c r="A113" s="6">
        <v>2017</v>
      </c>
      <c r="B113" s="4" t="s">
        <v>12</v>
      </c>
      <c r="C113" s="9">
        <v>0</v>
      </c>
      <c r="D113" s="9">
        <v>0</v>
      </c>
      <c r="E113" s="9">
        <f t="shared" si="3"/>
        <v>0</v>
      </c>
    </row>
    <row r="114" spans="1:5" x14ac:dyDescent="0.2">
      <c r="A114" s="6">
        <v>2017</v>
      </c>
      <c r="B114" s="4" t="s">
        <v>13</v>
      </c>
      <c r="C114" s="9">
        <v>1456</v>
      </c>
      <c r="D114" s="9">
        <v>33403</v>
      </c>
      <c r="E114" s="9">
        <f t="shared" si="3"/>
        <v>34859</v>
      </c>
    </row>
    <row r="115" spans="1:5" x14ac:dyDescent="0.2">
      <c r="A115" s="6">
        <v>2017</v>
      </c>
      <c r="B115" s="4" t="s">
        <v>14</v>
      </c>
      <c r="C115" s="9">
        <v>5175</v>
      </c>
      <c r="D115" s="9">
        <v>18692</v>
      </c>
      <c r="E115" s="9">
        <f t="shared" si="3"/>
        <v>23867</v>
      </c>
    </row>
    <row r="116" spans="1:5" x14ac:dyDescent="0.2">
      <c r="A116" s="6">
        <v>2017</v>
      </c>
      <c r="B116" s="4" t="s">
        <v>15</v>
      </c>
      <c r="C116" s="9">
        <v>3536</v>
      </c>
      <c r="D116" s="9">
        <v>30673</v>
      </c>
      <c r="E116" s="9">
        <f t="shared" si="3"/>
        <v>34209</v>
      </c>
    </row>
    <row r="117" spans="1:5" x14ac:dyDescent="0.2">
      <c r="A117" s="6">
        <v>2017</v>
      </c>
      <c r="B117" s="4" t="s">
        <v>31</v>
      </c>
      <c r="C117" s="9">
        <v>1072</v>
      </c>
      <c r="D117" s="9">
        <v>6761</v>
      </c>
      <c r="E117" s="9">
        <f t="shared" si="3"/>
        <v>7833</v>
      </c>
    </row>
    <row r="118" spans="1:5" x14ac:dyDescent="0.2">
      <c r="A118" s="6">
        <v>2017</v>
      </c>
      <c r="B118" s="4" t="s">
        <v>16</v>
      </c>
      <c r="C118" s="9">
        <v>417</v>
      </c>
      <c r="D118" s="9">
        <v>2110</v>
      </c>
      <c r="E118" s="9">
        <f t="shared" si="3"/>
        <v>2527</v>
      </c>
    </row>
    <row r="119" spans="1:5" x14ac:dyDescent="0.2">
      <c r="A119" s="6">
        <v>2017</v>
      </c>
      <c r="B119" s="4" t="s">
        <v>17</v>
      </c>
      <c r="C119" s="9">
        <v>3817</v>
      </c>
      <c r="D119" s="9">
        <v>6018</v>
      </c>
      <c r="E119" s="9">
        <f t="shared" si="3"/>
        <v>9835</v>
      </c>
    </row>
    <row r="120" spans="1:5" x14ac:dyDescent="0.2">
      <c r="A120" s="6">
        <v>2017</v>
      </c>
      <c r="B120" s="4" t="s">
        <v>18</v>
      </c>
      <c r="C120" s="9">
        <v>407</v>
      </c>
      <c r="D120" s="9">
        <v>4882</v>
      </c>
      <c r="E120" s="9">
        <f t="shared" si="3"/>
        <v>5289</v>
      </c>
    </row>
    <row r="121" spans="1:5" x14ac:dyDescent="0.2">
      <c r="A121" s="6">
        <v>2017</v>
      </c>
      <c r="B121" s="4" t="s">
        <v>19</v>
      </c>
      <c r="C121" s="9">
        <v>123</v>
      </c>
      <c r="D121" s="9">
        <v>2087</v>
      </c>
      <c r="E121" s="9">
        <f t="shared" si="3"/>
        <v>2210</v>
      </c>
    </row>
    <row r="122" spans="1:5" x14ac:dyDescent="0.2">
      <c r="A122" s="6">
        <v>2017</v>
      </c>
      <c r="B122" s="4" t="s">
        <v>20</v>
      </c>
      <c r="C122" s="9">
        <v>1292</v>
      </c>
      <c r="D122" s="9">
        <v>15425</v>
      </c>
      <c r="E122" s="9">
        <f t="shared" si="3"/>
        <v>16717</v>
      </c>
    </row>
    <row r="123" spans="1:5" x14ac:dyDescent="0.2">
      <c r="A123" s="6">
        <v>2017</v>
      </c>
      <c r="B123" s="4" t="s">
        <v>32</v>
      </c>
      <c r="C123" s="9">
        <v>395</v>
      </c>
      <c r="D123" s="9">
        <v>9623</v>
      </c>
      <c r="E123" s="9">
        <f t="shared" si="3"/>
        <v>10018</v>
      </c>
    </row>
    <row r="124" spans="1:5" x14ac:dyDescent="0.2">
      <c r="A124" s="6">
        <v>2017</v>
      </c>
      <c r="B124" s="4" t="s">
        <v>21</v>
      </c>
      <c r="C124" s="9">
        <v>2228</v>
      </c>
      <c r="D124" s="9">
        <v>3318</v>
      </c>
      <c r="E124" s="9">
        <f t="shared" si="3"/>
        <v>5546</v>
      </c>
    </row>
    <row r="125" spans="1:5" x14ac:dyDescent="0.2">
      <c r="A125" s="6">
        <v>2017</v>
      </c>
      <c r="B125" s="4" t="s">
        <v>22</v>
      </c>
      <c r="C125" s="9">
        <v>1861</v>
      </c>
      <c r="D125" s="9">
        <v>9776</v>
      </c>
      <c r="E125" s="9">
        <f t="shared" si="3"/>
        <v>11637</v>
      </c>
    </row>
    <row r="126" spans="1:5" x14ac:dyDescent="0.2">
      <c r="A126" s="6">
        <v>2017</v>
      </c>
      <c r="B126" s="4" t="s">
        <v>23</v>
      </c>
      <c r="C126" s="9">
        <v>2563</v>
      </c>
      <c r="D126" s="9">
        <v>8096</v>
      </c>
      <c r="E126" s="9">
        <f t="shared" si="3"/>
        <v>10659</v>
      </c>
    </row>
    <row r="127" spans="1:5" x14ac:dyDescent="0.2">
      <c r="A127" s="6">
        <v>2017</v>
      </c>
      <c r="B127" s="4" t="s">
        <v>24</v>
      </c>
      <c r="C127" s="9">
        <v>1439</v>
      </c>
      <c r="D127" s="9">
        <v>26269</v>
      </c>
      <c r="E127" s="9">
        <f t="shared" si="3"/>
        <v>27708</v>
      </c>
    </row>
    <row r="128" spans="1:5" x14ac:dyDescent="0.2">
      <c r="A128" s="6">
        <v>2017</v>
      </c>
      <c r="B128" s="4" t="s">
        <v>25</v>
      </c>
      <c r="C128" s="9">
        <v>31</v>
      </c>
      <c r="D128" s="9">
        <v>198</v>
      </c>
      <c r="E128" s="9">
        <f t="shared" si="3"/>
        <v>229</v>
      </c>
    </row>
    <row r="129" spans="1:5" x14ac:dyDescent="0.2">
      <c r="A129" s="6">
        <v>2017</v>
      </c>
      <c r="B129" s="4" t="s">
        <v>26</v>
      </c>
      <c r="C129" s="9">
        <v>1131</v>
      </c>
      <c r="D129" s="9">
        <v>6616</v>
      </c>
      <c r="E129" s="9">
        <f t="shared" si="3"/>
        <v>7747</v>
      </c>
    </row>
    <row r="130" spans="1:5" x14ac:dyDescent="0.2">
      <c r="A130" s="6">
        <v>2017</v>
      </c>
      <c r="B130" s="4" t="s">
        <v>27</v>
      </c>
      <c r="C130" s="9">
        <v>519</v>
      </c>
      <c r="D130" s="9">
        <v>2379</v>
      </c>
      <c r="E130" s="9">
        <f t="shared" si="3"/>
        <v>2898</v>
      </c>
    </row>
    <row r="131" spans="1:5" x14ac:dyDescent="0.2">
      <c r="A131" s="6">
        <v>2017</v>
      </c>
      <c r="B131" s="4" t="s">
        <v>33</v>
      </c>
      <c r="C131" s="9">
        <v>2504</v>
      </c>
      <c r="D131" s="9">
        <v>10630</v>
      </c>
      <c r="E131" s="9">
        <f t="shared" si="3"/>
        <v>13134</v>
      </c>
    </row>
    <row r="132" spans="1:5" x14ac:dyDescent="0.2">
      <c r="A132" s="6">
        <v>2017</v>
      </c>
      <c r="B132" s="4" t="s">
        <v>28</v>
      </c>
      <c r="C132" s="9">
        <v>3412</v>
      </c>
      <c r="D132" s="9">
        <v>19138</v>
      </c>
      <c r="E132" s="9">
        <f t="shared" si="3"/>
        <v>22550</v>
      </c>
    </row>
    <row r="133" spans="1:5" x14ac:dyDescent="0.2">
      <c r="A133" s="6">
        <v>2017</v>
      </c>
      <c r="B133" s="4" t="s">
        <v>29</v>
      </c>
      <c r="C133" s="9">
        <v>2027</v>
      </c>
      <c r="D133" s="9">
        <v>7759</v>
      </c>
      <c r="E133" s="9">
        <f t="shared" si="3"/>
        <v>9786</v>
      </c>
    </row>
    <row r="134" spans="1:5" x14ac:dyDescent="0.2">
      <c r="A134" s="7">
        <v>2016</v>
      </c>
      <c r="B134" s="5" t="s">
        <v>2</v>
      </c>
      <c r="C134" s="8">
        <f>SUM(C135:C166)</f>
        <v>59408</v>
      </c>
      <c r="D134" s="8">
        <f>SUM(D135:D166)</f>
        <v>529231</v>
      </c>
      <c r="E134" s="8">
        <f t="shared" si="3"/>
        <v>588639</v>
      </c>
    </row>
    <row r="135" spans="1:5" x14ac:dyDescent="0.2">
      <c r="A135" s="6">
        <v>2016</v>
      </c>
      <c r="B135" s="4" t="s">
        <v>3</v>
      </c>
      <c r="C135" s="9">
        <v>3719</v>
      </c>
      <c r="D135" s="9">
        <v>20435</v>
      </c>
      <c r="E135" s="9">
        <f t="shared" si="3"/>
        <v>24154</v>
      </c>
    </row>
    <row r="136" spans="1:5" x14ac:dyDescent="0.2">
      <c r="A136" s="6">
        <v>2016</v>
      </c>
      <c r="B136" s="4" t="s">
        <v>4</v>
      </c>
      <c r="C136" s="9">
        <v>0</v>
      </c>
      <c r="D136" s="9">
        <v>0</v>
      </c>
      <c r="E136" s="9">
        <f t="shared" si="3"/>
        <v>0</v>
      </c>
    </row>
    <row r="137" spans="1:5" x14ac:dyDescent="0.2">
      <c r="A137" s="6">
        <v>2016</v>
      </c>
      <c r="B137" s="4" t="s">
        <v>5</v>
      </c>
      <c r="C137" s="9">
        <v>2344</v>
      </c>
      <c r="D137" s="9">
        <v>5196</v>
      </c>
      <c r="E137" s="9">
        <f t="shared" si="3"/>
        <v>7540</v>
      </c>
    </row>
    <row r="138" spans="1:5" x14ac:dyDescent="0.2">
      <c r="A138" s="6">
        <v>2016</v>
      </c>
      <c r="B138" s="4" t="s">
        <v>6</v>
      </c>
      <c r="C138" s="9">
        <v>451</v>
      </c>
      <c r="D138" s="9">
        <v>435</v>
      </c>
      <c r="E138" s="9">
        <f t="shared" si="3"/>
        <v>886</v>
      </c>
    </row>
    <row r="139" spans="1:5" x14ac:dyDescent="0.2">
      <c r="A139" s="6">
        <v>2016</v>
      </c>
      <c r="B139" s="9" t="s">
        <v>30</v>
      </c>
      <c r="C139" s="9">
        <v>4091</v>
      </c>
      <c r="D139" s="9">
        <v>12618</v>
      </c>
      <c r="E139" s="9">
        <f t="shared" si="3"/>
        <v>16709</v>
      </c>
    </row>
    <row r="140" spans="1:5" x14ac:dyDescent="0.2">
      <c r="A140" s="6">
        <v>2016</v>
      </c>
      <c r="B140" s="4" t="s">
        <v>7</v>
      </c>
      <c r="C140" s="9">
        <v>0</v>
      </c>
      <c r="D140" s="9">
        <v>0</v>
      </c>
      <c r="E140" s="9">
        <f t="shared" si="3"/>
        <v>0</v>
      </c>
    </row>
    <row r="141" spans="1:5" x14ac:dyDescent="0.2">
      <c r="A141" s="6">
        <v>2016</v>
      </c>
      <c r="B141" s="4" t="s">
        <v>8</v>
      </c>
      <c r="C141" s="9">
        <v>902</v>
      </c>
      <c r="D141" s="9">
        <v>3146</v>
      </c>
      <c r="E141" s="9">
        <f t="shared" si="3"/>
        <v>4048</v>
      </c>
    </row>
    <row r="142" spans="1:5" x14ac:dyDescent="0.2">
      <c r="A142" s="6">
        <v>2016</v>
      </c>
      <c r="B142" s="4" t="s">
        <v>9</v>
      </c>
      <c r="C142" s="9">
        <v>3116</v>
      </c>
      <c r="D142" s="9">
        <v>10206</v>
      </c>
      <c r="E142" s="9">
        <f t="shared" si="3"/>
        <v>13322</v>
      </c>
    </row>
    <row r="143" spans="1:5" x14ac:dyDescent="0.2">
      <c r="A143" s="6">
        <v>2016</v>
      </c>
      <c r="B143" s="4" t="s">
        <v>34</v>
      </c>
      <c r="C143" s="9">
        <v>1825</v>
      </c>
      <c r="D143" s="9">
        <v>222611</v>
      </c>
      <c r="E143" s="9">
        <f t="shared" si="3"/>
        <v>224436</v>
      </c>
    </row>
    <row r="144" spans="1:5" x14ac:dyDescent="0.2">
      <c r="A144" s="6">
        <v>2016</v>
      </c>
      <c r="B144" s="4" t="s">
        <v>10</v>
      </c>
      <c r="C144" s="9">
        <v>1964</v>
      </c>
      <c r="D144" s="9">
        <v>12555</v>
      </c>
      <c r="E144" s="9">
        <f t="shared" si="3"/>
        <v>14519</v>
      </c>
    </row>
    <row r="145" spans="1:5" x14ac:dyDescent="0.2">
      <c r="A145" s="6">
        <v>2016</v>
      </c>
      <c r="B145" s="4" t="s">
        <v>11</v>
      </c>
      <c r="C145" s="9">
        <v>3638</v>
      </c>
      <c r="D145" s="9">
        <v>27322</v>
      </c>
      <c r="E145" s="9">
        <f t="shared" si="3"/>
        <v>30960</v>
      </c>
    </row>
    <row r="146" spans="1:5" x14ac:dyDescent="0.2">
      <c r="A146" s="6">
        <v>2016</v>
      </c>
      <c r="B146" s="4" t="s">
        <v>12</v>
      </c>
      <c r="C146" s="9">
        <v>0</v>
      </c>
      <c r="D146" s="9">
        <v>0</v>
      </c>
      <c r="E146" s="9">
        <f t="shared" si="3"/>
        <v>0</v>
      </c>
    </row>
    <row r="147" spans="1:5" x14ac:dyDescent="0.2">
      <c r="A147" s="6">
        <v>2016</v>
      </c>
      <c r="B147" s="4" t="s">
        <v>13</v>
      </c>
      <c r="C147" s="9">
        <v>1829</v>
      </c>
      <c r="D147" s="9">
        <v>33347</v>
      </c>
      <c r="E147" s="9">
        <f t="shared" si="3"/>
        <v>35176</v>
      </c>
    </row>
    <row r="148" spans="1:5" x14ac:dyDescent="0.2">
      <c r="A148" s="6">
        <v>2016</v>
      </c>
      <c r="B148" s="4" t="s">
        <v>14</v>
      </c>
      <c r="C148" s="9">
        <v>6703</v>
      </c>
      <c r="D148" s="9">
        <v>19538</v>
      </c>
      <c r="E148" s="9">
        <f t="shared" si="3"/>
        <v>26241</v>
      </c>
    </row>
    <row r="149" spans="1:5" x14ac:dyDescent="0.2">
      <c r="A149" s="6">
        <v>2016</v>
      </c>
      <c r="B149" s="4" t="s">
        <v>15</v>
      </c>
      <c r="C149" s="9">
        <v>4473</v>
      </c>
      <c r="D149" s="9">
        <v>28828</v>
      </c>
      <c r="E149" s="9">
        <f t="shared" si="3"/>
        <v>33301</v>
      </c>
    </row>
    <row r="150" spans="1:5" x14ac:dyDescent="0.2">
      <c r="A150" s="6">
        <v>2016</v>
      </c>
      <c r="B150" s="4" t="s">
        <v>31</v>
      </c>
      <c r="C150" s="9">
        <v>815</v>
      </c>
      <c r="D150" s="9">
        <v>6696</v>
      </c>
      <c r="E150" s="9">
        <f t="shared" si="3"/>
        <v>7511</v>
      </c>
    </row>
    <row r="151" spans="1:5" x14ac:dyDescent="0.2">
      <c r="A151" s="6">
        <v>2016</v>
      </c>
      <c r="B151" s="4" t="s">
        <v>16</v>
      </c>
      <c r="C151" s="9">
        <v>1226</v>
      </c>
      <c r="D151" s="9">
        <v>8305</v>
      </c>
      <c r="E151" s="9">
        <f t="shared" si="3"/>
        <v>9531</v>
      </c>
    </row>
    <row r="152" spans="1:5" x14ac:dyDescent="0.2">
      <c r="A152" s="6">
        <v>2016</v>
      </c>
      <c r="B152" s="4" t="s">
        <v>17</v>
      </c>
      <c r="C152" s="9">
        <v>3831</v>
      </c>
      <c r="D152" s="9">
        <v>5368</v>
      </c>
      <c r="E152" s="9">
        <f t="shared" si="3"/>
        <v>9199</v>
      </c>
    </row>
    <row r="153" spans="1:5" x14ac:dyDescent="0.2">
      <c r="A153" s="6">
        <v>2016</v>
      </c>
      <c r="B153" s="4" t="s">
        <v>18</v>
      </c>
      <c r="C153" s="9">
        <v>293</v>
      </c>
      <c r="D153" s="9">
        <v>5171</v>
      </c>
      <c r="E153" s="9">
        <f t="shared" si="3"/>
        <v>5464</v>
      </c>
    </row>
    <row r="154" spans="1:5" x14ac:dyDescent="0.2">
      <c r="A154" s="6">
        <v>2016</v>
      </c>
      <c r="B154" s="4" t="s">
        <v>19</v>
      </c>
      <c r="C154" s="9">
        <v>405</v>
      </c>
      <c r="D154" s="9">
        <v>2049</v>
      </c>
      <c r="E154" s="9">
        <f t="shared" si="3"/>
        <v>2454</v>
      </c>
    </row>
    <row r="155" spans="1:5" x14ac:dyDescent="0.2">
      <c r="A155" s="6">
        <v>2016</v>
      </c>
      <c r="B155" s="4" t="s">
        <v>20</v>
      </c>
      <c r="C155" s="9">
        <v>1719</v>
      </c>
      <c r="D155" s="9">
        <v>15429</v>
      </c>
      <c r="E155" s="9">
        <f t="shared" si="3"/>
        <v>17148</v>
      </c>
    </row>
    <row r="156" spans="1:5" x14ac:dyDescent="0.2">
      <c r="A156" s="6">
        <v>2016</v>
      </c>
      <c r="B156" s="4" t="s">
        <v>32</v>
      </c>
      <c r="C156" s="9">
        <v>273</v>
      </c>
      <c r="D156" s="9">
        <v>9990</v>
      </c>
      <c r="E156" s="9">
        <f t="shared" si="3"/>
        <v>10263</v>
      </c>
    </row>
    <row r="157" spans="1:5" x14ac:dyDescent="0.2">
      <c r="A157" s="6">
        <v>2016</v>
      </c>
      <c r="B157" s="4" t="s">
        <v>21</v>
      </c>
      <c r="C157" s="9">
        <v>2103</v>
      </c>
      <c r="D157" s="9">
        <v>4444</v>
      </c>
      <c r="E157" s="9">
        <f t="shared" si="3"/>
        <v>6547</v>
      </c>
    </row>
    <row r="158" spans="1:5" x14ac:dyDescent="0.2">
      <c r="A158" s="6">
        <v>2016</v>
      </c>
      <c r="B158" s="4" t="s">
        <v>22</v>
      </c>
      <c r="C158" s="9">
        <v>2162</v>
      </c>
      <c r="D158" s="9">
        <v>10849</v>
      </c>
      <c r="E158" s="9">
        <f t="shared" si="3"/>
        <v>13011</v>
      </c>
    </row>
    <row r="159" spans="1:5" x14ac:dyDescent="0.2">
      <c r="A159" s="6">
        <v>2016</v>
      </c>
      <c r="B159" s="4" t="s">
        <v>23</v>
      </c>
      <c r="C159" s="9">
        <v>1765</v>
      </c>
      <c r="D159" s="9">
        <v>8111</v>
      </c>
      <c r="E159" s="9">
        <f t="shared" si="3"/>
        <v>9876</v>
      </c>
    </row>
    <row r="160" spans="1:5" x14ac:dyDescent="0.2">
      <c r="A160" s="6">
        <v>2016</v>
      </c>
      <c r="B160" s="4" t="s">
        <v>24</v>
      </c>
      <c r="C160" s="9">
        <v>1778</v>
      </c>
      <c r="D160" s="9">
        <v>24392</v>
      </c>
      <c r="E160" s="9">
        <f t="shared" si="3"/>
        <v>26170</v>
      </c>
    </row>
    <row r="161" spans="1:5" x14ac:dyDescent="0.2">
      <c r="A161" s="6">
        <v>2016</v>
      </c>
      <c r="B161" s="4" t="s">
        <v>25</v>
      </c>
      <c r="C161" s="9">
        <v>186</v>
      </c>
      <c r="D161" s="9">
        <v>1491</v>
      </c>
      <c r="E161" s="9">
        <f t="shared" si="3"/>
        <v>1677</v>
      </c>
    </row>
    <row r="162" spans="1:5" x14ac:dyDescent="0.2">
      <c r="A162" s="6">
        <v>2016</v>
      </c>
      <c r="B162" s="4" t="s">
        <v>26</v>
      </c>
      <c r="C162" s="9">
        <v>1208</v>
      </c>
      <c r="D162" s="9">
        <v>5618</v>
      </c>
      <c r="E162" s="9">
        <f t="shared" si="3"/>
        <v>6826</v>
      </c>
    </row>
    <row r="163" spans="1:5" x14ac:dyDescent="0.2">
      <c r="A163" s="6">
        <v>2016</v>
      </c>
      <c r="B163" s="4" t="s">
        <v>27</v>
      </c>
      <c r="C163" s="9">
        <v>604</v>
      </c>
      <c r="D163" s="9">
        <v>2379</v>
      </c>
      <c r="E163" s="9">
        <f t="shared" si="3"/>
        <v>2983</v>
      </c>
    </row>
    <row r="164" spans="1:5" x14ac:dyDescent="0.2">
      <c r="A164" s="6">
        <v>2016</v>
      </c>
      <c r="B164" s="4" t="s">
        <v>33</v>
      </c>
      <c r="C164" s="9">
        <v>2969</v>
      </c>
      <c r="D164" s="9">
        <v>12489</v>
      </c>
      <c r="E164" s="9">
        <f t="shared" ref="E164:E166" si="4">SUM(C164:D164)</f>
        <v>15458</v>
      </c>
    </row>
    <row r="165" spans="1:5" x14ac:dyDescent="0.2">
      <c r="A165" s="6">
        <v>2016</v>
      </c>
      <c r="B165" s="4" t="s">
        <v>28</v>
      </c>
      <c r="C165" s="9">
        <v>900</v>
      </c>
      <c r="D165" s="9">
        <v>3314</v>
      </c>
      <c r="E165" s="9">
        <f t="shared" si="4"/>
        <v>4214</v>
      </c>
    </row>
    <row r="166" spans="1:5" x14ac:dyDescent="0.2">
      <c r="A166" s="6">
        <v>2016</v>
      </c>
      <c r="B166" s="4" t="s">
        <v>29</v>
      </c>
      <c r="C166" s="9">
        <v>2116</v>
      </c>
      <c r="D166" s="9">
        <v>6899</v>
      </c>
      <c r="E166" s="9">
        <f t="shared" si="4"/>
        <v>9015</v>
      </c>
    </row>
  </sheetData>
  <sortState ref="B2:G331">
    <sortCondition ref="B2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"=Coahuila")</f>
        <v>4091</v>
      </c>
      <c r="C2" s="9">
        <f>SUMIFS(Concentrado!D$2:D$166,Concentrado!$A$2:$A$166,"="&amp;$A2,Concentrado!$B$2:$B$166, "=Coahuila")</f>
        <v>12618</v>
      </c>
      <c r="D2" s="9">
        <f>SUMIFS(Concentrado!E$2:E$166,Concentrado!$A$2:$A$166,"="&amp;$A2,Concentrado!$B$2:$B$166, "=Coahuila")</f>
        <v>16709</v>
      </c>
    </row>
    <row r="3" spans="1:4" x14ac:dyDescent="0.25">
      <c r="A3" s="6">
        <v>2017</v>
      </c>
      <c r="B3" s="9">
        <f>SUMIFS(Concentrado!C$2:C$166,Concentrado!$A$2:$A$166,"="&amp;$A3,Concentrado!$B$2:$B$166, "=Coahuila")</f>
        <v>879</v>
      </c>
      <c r="C3" s="9">
        <f>SUMIFS(Concentrado!D$2:D$166,Concentrado!$A$2:$A$166,"="&amp;$A3,Concentrado!$B$2:$B$166, "=Coahuila")</f>
        <v>4070</v>
      </c>
      <c r="D3" s="9">
        <f>SUMIFS(Concentrado!E$2:E$166,Concentrado!$A$2:$A$166,"="&amp;$A3,Concentrado!$B$2:$B$166, "=Coahuila")</f>
        <v>4949</v>
      </c>
    </row>
    <row r="4" spans="1:4" x14ac:dyDescent="0.25">
      <c r="A4" s="6">
        <v>2018</v>
      </c>
      <c r="B4" s="9">
        <f>SUMIFS(Concentrado!C$2:C$166,Concentrado!$A$2:$A$166,"="&amp;$A4,Concentrado!$B$2:$B$166, "=Coahuila")</f>
        <v>1206</v>
      </c>
      <c r="C4" s="9">
        <f>SUMIFS(Concentrado!D$2:D$166,Concentrado!$A$2:$A$166,"="&amp;$A4,Concentrado!$B$2:$B$166, "=Coahuila")</f>
        <v>4268</v>
      </c>
      <c r="D4" s="9">
        <f>SUMIFS(Concentrado!E$2:E$166,Concentrado!$A$2:$A$166,"="&amp;$A4,Concentrado!$B$2:$B$166, "=Coahuila")</f>
        <v>5474</v>
      </c>
    </row>
    <row r="5" spans="1:4" x14ac:dyDescent="0.25">
      <c r="A5" s="6">
        <v>2019</v>
      </c>
      <c r="B5" s="9">
        <f>SUMIFS(Concentrado!C$2:C$166,Concentrado!$A$2:$A$166,"="&amp;$A5,Concentrado!$B$2:$B$166, "=Coahuila")</f>
        <v>1200</v>
      </c>
      <c r="C5" s="9">
        <f>SUMIFS(Concentrado!D$2:D$166,Concentrado!$A$2:$A$166,"="&amp;$A5,Concentrado!$B$2:$B$166, "=Coahuila")</f>
        <v>5531</v>
      </c>
      <c r="D5" s="9">
        <f>SUMIFS(Concentrado!E$2:E$166,Concentrado!$A$2:$A$166,"="&amp;$A5,Concentrado!$B$2:$B$166, "=Coahuila")</f>
        <v>6731</v>
      </c>
    </row>
    <row r="6" spans="1:4" x14ac:dyDescent="0.25">
      <c r="A6" s="6">
        <v>2020</v>
      </c>
      <c r="B6" s="9">
        <f>SUMIFS(Concentrado!C$2:C$166,Concentrado!$A$2:$A$166,"="&amp;$A6,Concentrado!$B$2:$B$166, "=Coahuila")</f>
        <v>369</v>
      </c>
      <c r="C6" s="9">
        <f>SUMIFS(Concentrado!D$2:D$166,Concentrado!$A$2:$A$166,"="&amp;$A6,Concentrado!$B$2:$B$166, "=Coahuila")</f>
        <v>727</v>
      </c>
      <c r="D6" s="9">
        <f>SUMIFS(Concentrado!E$2:E$166,Concentrado!$A$2:$A$166,"="&amp;$A6,Concentrado!$B$2:$B$166, "=Coahuila")</f>
        <v>1096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"=Colima")</f>
        <v>0</v>
      </c>
      <c r="C2" s="9">
        <f>SUMIFS(Concentrado!D$2:D$166,Concentrado!$A$2:$A$166,"="&amp;$A2,Concentrado!$B$2:$B$166, "=Colima")</f>
        <v>0</v>
      </c>
      <c r="D2" s="9">
        <f>SUMIFS(Concentrado!E$2:E$166,Concentrado!$A$2:$A$166,"="&amp;$A2,Concentrado!$B$2:$B$166, "=Colima")</f>
        <v>0</v>
      </c>
    </row>
    <row r="3" spans="1:4" x14ac:dyDescent="0.25">
      <c r="A3" s="6">
        <v>2017</v>
      </c>
      <c r="B3" s="9">
        <f>SUMIFS(Concentrado!C$2:C$166,Concentrado!$A$2:$A$166,"="&amp;$A3,Concentrado!$B$2:$B$166, "=Colima")</f>
        <v>0</v>
      </c>
      <c r="C3" s="9">
        <f>SUMIFS(Concentrado!D$2:D$166,Concentrado!$A$2:$A$166,"="&amp;$A3,Concentrado!$B$2:$B$166, "=Colima")</f>
        <v>0</v>
      </c>
      <c r="D3" s="9">
        <f>SUMIFS(Concentrado!E$2:E$166,Concentrado!$A$2:$A$166,"="&amp;$A3,Concentrado!$B$2:$B$166, "=Colima")</f>
        <v>0</v>
      </c>
    </row>
    <row r="4" spans="1:4" x14ac:dyDescent="0.25">
      <c r="A4" s="6">
        <v>2018</v>
      </c>
      <c r="B4" s="9">
        <f>SUMIFS(Concentrado!C$2:C$166,Concentrado!$A$2:$A$166,"="&amp;$A4,Concentrado!$B$2:$B$166, "=Colima")</f>
        <v>0</v>
      </c>
      <c r="C4" s="9">
        <f>SUMIFS(Concentrado!D$2:D$166,Concentrado!$A$2:$A$166,"="&amp;$A4,Concentrado!$B$2:$B$166, "=Colima")</f>
        <v>0</v>
      </c>
      <c r="D4" s="9">
        <f>SUMIFS(Concentrado!E$2:E$166,Concentrado!$A$2:$A$166,"="&amp;$A4,Concentrado!$B$2:$B$166, "=Colima")</f>
        <v>0</v>
      </c>
    </row>
    <row r="5" spans="1:4" x14ac:dyDescent="0.25">
      <c r="A5" s="6">
        <v>2019</v>
      </c>
      <c r="B5" s="9">
        <f>SUMIFS(Concentrado!C$2:C$166,Concentrado!$A$2:$A$166,"="&amp;$A5,Concentrado!$B$2:$B$166, "=Colima")</f>
        <v>0</v>
      </c>
      <c r="C5" s="9">
        <f>SUMIFS(Concentrado!D$2:D$166,Concentrado!$A$2:$A$166,"="&amp;$A5,Concentrado!$B$2:$B$166, "=Colima")</f>
        <v>0</v>
      </c>
      <c r="D5" s="9">
        <f>SUMIFS(Concentrado!E$2:E$166,Concentrado!$A$2:$A$166,"="&amp;$A5,Concentrado!$B$2:$B$166, "=Colima")</f>
        <v>0</v>
      </c>
    </row>
    <row r="6" spans="1:4" x14ac:dyDescent="0.25">
      <c r="A6" s="6">
        <v>2020</v>
      </c>
      <c r="B6" s="9">
        <f>SUMIFS(Concentrado!C$2:C$166,Concentrado!$A$2:$A$166,"="&amp;$A6,Concentrado!$B$2:$B$166, "=Colima")</f>
        <v>306</v>
      </c>
      <c r="C6" s="9">
        <f>SUMIFS(Concentrado!D$2:D$166,Concentrado!$A$2:$A$166,"="&amp;$A6,Concentrado!$B$2:$B$166, "=Colima")</f>
        <v>4704</v>
      </c>
      <c r="D6" s="9">
        <f>SUMIFS(Concentrado!E$2:E$166,Concentrado!$A$2:$A$166,"="&amp;$A6,Concentrado!$B$2:$B$166, "=Colima")</f>
        <v>5010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"=Durango")</f>
        <v>1964</v>
      </c>
      <c r="C2" s="9">
        <f>SUMIFS(Concentrado!D$2:D$166,Concentrado!$A$2:$A$166,"="&amp;$A2,Concentrado!$B$2:$B$166, "=Durango")</f>
        <v>12555</v>
      </c>
      <c r="D2" s="9">
        <f>SUMIFS(Concentrado!E$2:E$166,Concentrado!$A$2:$A$166,"="&amp;$A2,Concentrado!$B$2:$B$166, "=Durango")</f>
        <v>14519</v>
      </c>
    </row>
    <row r="3" spans="1:4" x14ac:dyDescent="0.25">
      <c r="A3" s="6">
        <v>2017</v>
      </c>
      <c r="B3" s="9">
        <f>SUMIFS(Concentrado!C$2:C$166,Concentrado!$A$2:$A$166,"="&amp;$A3,Concentrado!$B$2:$B$166, "=Durango")</f>
        <v>2350</v>
      </c>
      <c r="C3" s="9">
        <f>SUMIFS(Concentrado!D$2:D$166,Concentrado!$A$2:$A$166,"="&amp;$A3,Concentrado!$B$2:$B$166, "=Durango")</f>
        <v>14745</v>
      </c>
      <c r="D3" s="9">
        <f>SUMIFS(Concentrado!E$2:E$166,Concentrado!$A$2:$A$166,"="&amp;$A3,Concentrado!$B$2:$B$166, "=Durango")</f>
        <v>17095</v>
      </c>
    </row>
    <row r="4" spans="1:4" x14ac:dyDescent="0.25">
      <c r="A4" s="6">
        <v>2018</v>
      </c>
      <c r="B4" s="9">
        <f>SUMIFS(Concentrado!C$2:C$166,Concentrado!$A$2:$A$166,"="&amp;$A4,Concentrado!$B$2:$B$166, "=Durango")</f>
        <v>161</v>
      </c>
      <c r="C4" s="9">
        <f>SUMIFS(Concentrado!D$2:D$166,Concentrado!$A$2:$A$166,"="&amp;$A4,Concentrado!$B$2:$B$166, "=Durango")</f>
        <v>5063</v>
      </c>
      <c r="D4" s="9">
        <f>SUMIFS(Concentrado!E$2:E$166,Concentrado!$A$2:$A$166,"="&amp;$A4,Concentrado!$B$2:$B$166, "=Durango")</f>
        <v>5224</v>
      </c>
    </row>
    <row r="5" spans="1:4" x14ac:dyDescent="0.25">
      <c r="A5" s="6">
        <v>2019</v>
      </c>
      <c r="B5" s="9">
        <f>SUMIFS(Concentrado!C$2:C$166,Concentrado!$A$2:$A$166,"="&amp;$A5,Concentrado!$B$2:$B$166, "=Durango")</f>
        <v>265</v>
      </c>
      <c r="C5" s="9">
        <f>SUMIFS(Concentrado!D$2:D$166,Concentrado!$A$2:$A$166,"="&amp;$A5,Concentrado!$B$2:$B$166, "=Durango")</f>
        <v>8298</v>
      </c>
      <c r="D5" s="9">
        <f>SUMIFS(Concentrado!E$2:E$166,Concentrado!$A$2:$A$166,"="&amp;$A5,Concentrado!$B$2:$B$166, "=Durango")</f>
        <v>8563</v>
      </c>
    </row>
    <row r="6" spans="1:4" x14ac:dyDescent="0.25">
      <c r="A6" s="6">
        <v>2020</v>
      </c>
      <c r="B6" s="9">
        <f>SUMIFS(Concentrado!C$2:C$166,Concentrado!$A$2:$A$166,"="&amp;$A6,Concentrado!$B$2:$B$166, "=Durango")</f>
        <v>144</v>
      </c>
      <c r="C6" s="9">
        <f>SUMIFS(Concentrado!D$2:D$166,Concentrado!$A$2:$A$166,"="&amp;$A6,Concentrado!$B$2:$B$166, "=Durango")</f>
        <v>4305</v>
      </c>
      <c r="D6" s="9">
        <f>SUMIFS(Concentrado!E$2:E$166,Concentrado!$A$2:$A$166,"="&amp;$A6,Concentrado!$B$2:$B$166, "=Durango")</f>
        <v>4449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"=Guanajuato")</f>
        <v>3638</v>
      </c>
      <c r="C2" s="9">
        <f>SUMIFS(Concentrado!D$2:D$166,Concentrado!$A$2:$A$166,"="&amp;$A2,Concentrado!$B$2:$B$166, "=Guanajuato")</f>
        <v>27322</v>
      </c>
      <c r="D2" s="9">
        <f>SUMIFS(Concentrado!E$2:E$166,Concentrado!$A$2:$A$166,"="&amp;$A2,Concentrado!$B$2:$B$166, "=Guanajuato")</f>
        <v>30960</v>
      </c>
    </row>
    <row r="3" spans="1:4" x14ac:dyDescent="0.25">
      <c r="A3" s="6">
        <v>2017</v>
      </c>
      <c r="B3" s="9">
        <f>SUMIFS(Concentrado!C$2:C$166,Concentrado!$A$2:$A$166,"="&amp;$A3,Concentrado!$B$2:$B$166, "=Guanajuato")</f>
        <v>5233</v>
      </c>
      <c r="C3" s="9">
        <f>SUMIFS(Concentrado!D$2:D$166,Concentrado!$A$2:$A$166,"="&amp;$A3,Concentrado!$B$2:$B$166, "=Guanajuato")</f>
        <v>27800</v>
      </c>
      <c r="D3" s="9">
        <f>SUMIFS(Concentrado!E$2:E$166,Concentrado!$A$2:$A$166,"="&amp;$A3,Concentrado!$B$2:$B$166, "=Guanajuato")</f>
        <v>33033</v>
      </c>
    </row>
    <row r="4" spans="1:4" x14ac:dyDescent="0.25">
      <c r="A4" s="6">
        <v>2018</v>
      </c>
      <c r="B4" s="9">
        <f>SUMIFS(Concentrado!C$2:C$166,Concentrado!$A$2:$A$166,"="&amp;$A4,Concentrado!$B$2:$B$166, "=Guanajuato")</f>
        <v>4614</v>
      </c>
      <c r="C4" s="9">
        <f>SUMIFS(Concentrado!D$2:D$166,Concentrado!$A$2:$A$166,"="&amp;$A4,Concentrado!$B$2:$B$166, "=Guanajuato")</f>
        <v>27085</v>
      </c>
      <c r="D4" s="9">
        <f>SUMIFS(Concentrado!E$2:E$166,Concentrado!$A$2:$A$166,"="&amp;$A4,Concentrado!$B$2:$B$166, "=Guanajuato")</f>
        <v>31699</v>
      </c>
    </row>
    <row r="5" spans="1:4" x14ac:dyDescent="0.25">
      <c r="A5" s="6">
        <v>2019</v>
      </c>
      <c r="B5" s="9">
        <f>SUMIFS(Concentrado!C$2:C$166,Concentrado!$A$2:$A$166,"="&amp;$A5,Concentrado!$B$2:$B$166, "=Guanajuato")</f>
        <v>5816</v>
      </c>
      <c r="C5" s="9">
        <f>SUMIFS(Concentrado!D$2:D$166,Concentrado!$A$2:$A$166,"="&amp;$A5,Concentrado!$B$2:$B$166, "=Guanajuato")</f>
        <v>29332</v>
      </c>
      <c r="D5" s="9">
        <f>SUMIFS(Concentrado!E$2:E$166,Concentrado!$A$2:$A$166,"="&amp;$A5,Concentrado!$B$2:$B$166, "=Guanajuato")</f>
        <v>35148</v>
      </c>
    </row>
    <row r="6" spans="1:4" x14ac:dyDescent="0.25">
      <c r="A6" s="6">
        <v>2020</v>
      </c>
      <c r="B6" s="9">
        <f>SUMIFS(Concentrado!C$2:C$166,Concentrado!$A$2:$A$166,"="&amp;$A6,Concentrado!$B$2:$B$166, "=Guanajuato")</f>
        <v>2869</v>
      </c>
      <c r="C6" s="9">
        <f>SUMIFS(Concentrado!D$2:D$166,Concentrado!$A$2:$A$166,"="&amp;$A6,Concentrado!$B$2:$B$166, "=Guanajuato")</f>
        <v>20704</v>
      </c>
      <c r="D6" s="9">
        <f>SUMIFS(Concentrado!E$2:E$166,Concentrado!$A$2:$A$166,"="&amp;$A6,Concentrado!$B$2:$B$166, "=Guanajuato")</f>
        <v>23573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"=Guerrero")</f>
        <v>0</v>
      </c>
      <c r="C2" s="9">
        <f>SUMIFS(Concentrado!D$2:D$166,Concentrado!$A$2:$A$166,"="&amp;$A2,Concentrado!$B$2:$B$166, "=Guerrero")</f>
        <v>0</v>
      </c>
      <c r="D2" s="9">
        <f>SUMIFS(Concentrado!E$2:E$166,Concentrado!$A$2:$A$166,"="&amp;$A2,Concentrado!$B$2:$B$166, "=Guerrero")</f>
        <v>0</v>
      </c>
    </row>
    <row r="3" spans="1:4" x14ac:dyDescent="0.25">
      <c r="A3" s="6">
        <v>2017</v>
      </c>
      <c r="B3" s="9">
        <f>SUMIFS(Concentrado!C$2:C$166,Concentrado!$A$2:$A$166,"="&amp;$A3,Concentrado!$B$2:$B$166, "=Guerrero")</f>
        <v>0</v>
      </c>
      <c r="C3" s="9">
        <f>SUMIFS(Concentrado!D$2:D$166,Concentrado!$A$2:$A$166,"="&amp;$A3,Concentrado!$B$2:$B$166, "=Guerrero")</f>
        <v>0</v>
      </c>
      <c r="D3" s="9">
        <f>SUMIFS(Concentrado!E$2:E$166,Concentrado!$A$2:$A$166,"="&amp;$A3,Concentrado!$B$2:$B$166, "=Guerrero")</f>
        <v>0</v>
      </c>
    </row>
    <row r="4" spans="1:4" x14ac:dyDescent="0.25">
      <c r="A4" s="6">
        <v>2018</v>
      </c>
      <c r="B4" s="9">
        <f>SUMIFS(Concentrado!C$2:C$166,Concentrado!$A$2:$A$166,"="&amp;$A4,Concentrado!$B$2:$B$166, "=Guerrero")</f>
        <v>0</v>
      </c>
      <c r="C4" s="9">
        <f>SUMIFS(Concentrado!D$2:D$166,Concentrado!$A$2:$A$166,"="&amp;$A4,Concentrado!$B$2:$B$166, "=Guerrero")</f>
        <v>0</v>
      </c>
      <c r="D4" s="9">
        <f>SUMIFS(Concentrado!E$2:E$166,Concentrado!$A$2:$A$166,"="&amp;$A4,Concentrado!$B$2:$B$166, "=Guerrero")</f>
        <v>0</v>
      </c>
    </row>
    <row r="5" spans="1:4" x14ac:dyDescent="0.25">
      <c r="A5" s="6">
        <v>2019</v>
      </c>
      <c r="B5" s="9">
        <f>SUMIFS(Concentrado!C$2:C$166,Concentrado!$A$2:$A$166,"="&amp;$A5,Concentrado!$B$2:$B$166, "=Guerrero")</f>
        <v>0</v>
      </c>
      <c r="C5" s="9">
        <f>SUMIFS(Concentrado!D$2:D$166,Concentrado!$A$2:$A$166,"="&amp;$A5,Concentrado!$B$2:$B$166, "=Guerrero")</f>
        <v>0</v>
      </c>
      <c r="D5" s="9">
        <f>SUMIFS(Concentrado!E$2:E$166,Concentrado!$A$2:$A$166,"="&amp;$A5,Concentrado!$B$2:$B$166, "=Guerrero")</f>
        <v>0</v>
      </c>
    </row>
    <row r="6" spans="1:4" x14ac:dyDescent="0.25">
      <c r="A6" s="6">
        <v>2020</v>
      </c>
      <c r="B6" s="9">
        <f>SUMIFS(Concentrado!C$2:C$166,Concentrado!$A$2:$A$166,"="&amp;$A6,Concentrado!$B$2:$B$166, "=Guerrero")</f>
        <v>0</v>
      </c>
      <c r="C6" s="9">
        <f>SUMIFS(Concentrado!D$2:D$166,Concentrado!$A$2:$A$166,"="&amp;$A6,Concentrado!$B$2:$B$166, "=Guerrero")</f>
        <v>0</v>
      </c>
      <c r="D6" s="9">
        <f>SUMIFS(Concentrado!E$2:E$166,Concentrado!$A$2:$A$166,"="&amp;$A6,Concentrado!$B$2:$B$166, "=Guerrero")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"=Hidalgo")</f>
        <v>1829</v>
      </c>
      <c r="C2" s="9">
        <f>SUMIFS(Concentrado!D$2:D$166,Concentrado!$A$2:$A$166,"="&amp;$A2,Concentrado!$B$2:$B$166, "=Hidalgo")</f>
        <v>33347</v>
      </c>
      <c r="D2" s="9">
        <f>SUMIFS(Concentrado!E$2:E$166,Concentrado!$A$2:$A$166,"="&amp;$A2,Concentrado!$B$2:$B$166, "=Hidalgo")</f>
        <v>35176</v>
      </c>
    </row>
    <row r="3" spans="1:4" x14ac:dyDescent="0.25">
      <c r="A3" s="6">
        <v>2017</v>
      </c>
      <c r="B3" s="9">
        <f>SUMIFS(Concentrado!C$2:C$166,Concentrado!$A$2:$A$166,"="&amp;$A3,Concentrado!$B$2:$B$166, "=Hidalgo")</f>
        <v>1456</v>
      </c>
      <c r="C3" s="9">
        <f>SUMIFS(Concentrado!D$2:D$166,Concentrado!$A$2:$A$166,"="&amp;$A3,Concentrado!$B$2:$B$166, "=Hidalgo")</f>
        <v>33403</v>
      </c>
      <c r="D3" s="9">
        <f>SUMIFS(Concentrado!E$2:E$166,Concentrado!$A$2:$A$166,"="&amp;$A3,Concentrado!$B$2:$B$166, "=Hidalgo")</f>
        <v>34859</v>
      </c>
    </row>
    <row r="4" spans="1:4" x14ac:dyDescent="0.25">
      <c r="A4" s="6">
        <v>2018</v>
      </c>
      <c r="B4" s="9">
        <f>SUMIFS(Concentrado!C$2:C$166,Concentrado!$A$2:$A$166,"="&amp;$A4,Concentrado!$B$2:$B$166, "=Hidalgo")</f>
        <v>1391</v>
      </c>
      <c r="C4" s="9">
        <f>SUMIFS(Concentrado!D$2:D$166,Concentrado!$A$2:$A$166,"="&amp;$A4,Concentrado!$B$2:$B$166, "=Hidalgo")</f>
        <v>35896</v>
      </c>
      <c r="D4" s="9">
        <f>SUMIFS(Concentrado!E$2:E$166,Concentrado!$A$2:$A$166,"="&amp;$A4,Concentrado!$B$2:$B$166, "=Hidalgo")</f>
        <v>37287</v>
      </c>
    </row>
    <row r="5" spans="1:4" x14ac:dyDescent="0.25">
      <c r="A5" s="6">
        <v>2019</v>
      </c>
      <c r="B5" s="9">
        <f>SUMIFS(Concentrado!C$2:C$166,Concentrado!$A$2:$A$166,"="&amp;$A5,Concentrado!$B$2:$B$166, "=Hidalgo")</f>
        <v>1948</v>
      </c>
      <c r="C5" s="9">
        <f>SUMIFS(Concentrado!D$2:D$166,Concentrado!$A$2:$A$166,"="&amp;$A5,Concentrado!$B$2:$B$166, "=Hidalgo")</f>
        <v>31590</v>
      </c>
      <c r="D5" s="9">
        <f>SUMIFS(Concentrado!E$2:E$166,Concentrado!$A$2:$A$166,"="&amp;$A5,Concentrado!$B$2:$B$166, "=Hidalgo")</f>
        <v>33538</v>
      </c>
    </row>
    <row r="6" spans="1:4" x14ac:dyDescent="0.25">
      <c r="A6" s="6">
        <v>2020</v>
      </c>
      <c r="B6" s="9">
        <f>SUMIFS(Concentrado!C$2:C$166,Concentrado!$A$2:$A$166,"="&amp;$A6,Concentrado!$B$2:$B$166, "=Hidalgo")</f>
        <v>974</v>
      </c>
      <c r="C6" s="9">
        <f>SUMIFS(Concentrado!D$2:D$166,Concentrado!$A$2:$A$166,"="&amp;$A6,Concentrado!$B$2:$B$166, "=Hidalgo")</f>
        <v>27757</v>
      </c>
      <c r="D6" s="9">
        <f>SUMIFS(Concentrado!E$2:E$166,Concentrado!$A$2:$A$166,"="&amp;$A6,Concentrado!$B$2:$B$166, "=Hidalgo")</f>
        <v>28731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"=Jalisco")</f>
        <v>6703</v>
      </c>
      <c r="C2" s="9">
        <f>SUMIFS(Concentrado!D$2:D$166,Concentrado!$A$2:$A$166,"="&amp;$A2,Concentrado!$B$2:$B$166, "=Jalisco")</f>
        <v>19538</v>
      </c>
      <c r="D2" s="9">
        <f>SUMIFS(Concentrado!E$2:E$166,Concentrado!$A$2:$A$166,"="&amp;$A2,Concentrado!$B$2:$B$166, "=Jalisco")</f>
        <v>26241</v>
      </c>
    </row>
    <row r="3" spans="1:4" x14ac:dyDescent="0.25">
      <c r="A3" s="6">
        <v>2017</v>
      </c>
      <c r="B3" s="9">
        <f>SUMIFS(Concentrado!C$2:C$166,Concentrado!$A$2:$A$166,"="&amp;$A3,Concentrado!$B$2:$B$166, "=Jalisco")</f>
        <v>5175</v>
      </c>
      <c r="C3" s="9">
        <f>SUMIFS(Concentrado!D$2:D$166,Concentrado!$A$2:$A$166,"="&amp;$A3,Concentrado!$B$2:$B$166, "=Jalisco")</f>
        <v>18692</v>
      </c>
      <c r="D3" s="9">
        <f>SUMIFS(Concentrado!E$2:E$166,Concentrado!$A$2:$A$166,"="&amp;$A3,Concentrado!$B$2:$B$166, "=Jalisco")</f>
        <v>23867</v>
      </c>
    </row>
    <row r="4" spans="1:4" x14ac:dyDescent="0.25">
      <c r="A4" s="6">
        <v>2018</v>
      </c>
      <c r="B4" s="9">
        <f>SUMIFS(Concentrado!C$2:C$166,Concentrado!$A$2:$A$166,"="&amp;$A4,Concentrado!$B$2:$B$166, "=Jalisco")</f>
        <v>5347</v>
      </c>
      <c r="C4" s="9">
        <f>SUMIFS(Concentrado!D$2:D$166,Concentrado!$A$2:$A$166,"="&amp;$A4,Concentrado!$B$2:$B$166, "=Jalisco")</f>
        <v>14920</v>
      </c>
      <c r="D4" s="9">
        <f>SUMIFS(Concentrado!E$2:E$166,Concentrado!$A$2:$A$166,"="&amp;$A4,Concentrado!$B$2:$B$166, "=Jalisco")</f>
        <v>20267</v>
      </c>
    </row>
    <row r="5" spans="1:4" x14ac:dyDescent="0.25">
      <c r="A5" s="6">
        <v>2019</v>
      </c>
      <c r="B5" s="9">
        <f>SUMIFS(Concentrado!C$2:C$166,Concentrado!$A$2:$A$166,"="&amp;$A5,Concentrado!$B$2:$B$166, "=Jalisco")</f>
        <v>5526</v>
      </c>
      <c r="C5" s="9">
        <f>SUMIFS(Concentrado!D$2:D$166,Concentrado!$A$2:$A$166,"="&amp;$A5,Concentrado!$B$2:$B$166, "=Jalisco")</f>
        <v>13454</v>
      </c>
      <c r="D5" s="9">
        <f>SUMIFS(Concentrado!E$2:E$166,Concentrado!$A$2:$A$166,"="&amp;$A5,Concentrado!$B$2:$B$166, "=Jalisco")</f>
        <v>18980</v>
      </c>
    </row>
    <row r="6" spans="1:4" x14ac:dyDescent="0.25">
      <c r="A6" s="6">
        <v>2020</v>
      </c>
      <c r="B6" s="9">
        <f>SUMIFS(Concentrado!C$2:C$166,Concentrado!$A$2:$A$166,"="&amp;$A6,Concentrado!$B$2:$B$166, "=Jalisco")</f>
        <v>0</v>
      </c>
      <c r="C6" s="9">
        <f>SUMIFS(Concentrado!D$2:D$166,Concentrado!$A$2:$A$166,"="&amp;$A6,Concentrado!$B$2:$B$166, "=Jalisco")</f>
        <v>0</v>
      </c>
      <c r="D6" s="9">
        <f>SUMIFS(Concentrado!E$2:E$166,Concentrado!$A$2:$A$166,"="&amp;$A6,Concentrado!$B$2:$B$166, "=Jalisco")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"=México")</f>
        <v>4473</v>
      </c>
      <c r="C2" s="9">
        <f>SUMIFS(Concentrado!D$2:D$166,Concentrado!$A$2:$A$166,"="&amp;$A2,Concentrado!$B$2:$B$166, "=México")</f>
        <v>28828</v>
      </c>
      <c r="D2" s="9">
        <f>SUMIFS(Concentrado!E$2:E$166,Concentrado!$A$2:$A$166,"="&amp;$A2,Concentrado!$B$2:$B$166, "=México")</f>
        <v>33301</v>
      </c>
    </row>
    <row r="3" spans="1:4" x14ac:dyDescent="0.25">
      <c r="A3" s="6">
        <v>2017</v>
      </c>
      <c r="B3" s="9">
        <f>SUMIFS(Concentrado!C$2:C$166,Concentrado!$A$2:$A$166,"="&amp;$A3,Concentrado!$B$2:$B$166, "=México")</f>
        <v>3536</v>
      </c>
      <c r="C3" s="9">
        <f>SUMIFS(Concentrado!D$2:D$166,Concentrado!$A$2:$A$166,"="&amp;$A3,Concentrado!$B$2:$B$166, "=México")</f>
        <v>30673</v>
      </c>
      <c r="D3" s="9">
        <f>SUMIFS(Concentrado!E$2:E$166,Concentrado!$A$2:$A$166,"="&amp;$A3,Concentrado!$B$2:$B$166, "=México")</f>
        <v>34209</v>
      </c>
    </row>
    <row r="4" spans="1:4" x14ac:dyDescent="0.25">
      <c r="A4" s="6">
        <v>2018</v>
      </c>
      <c r="B4" s="9">
        <f>SUMIFS(Concentrado!C$2:C$166,Concentrado!$A$2:$A$166,"="&amp;$A4,Concentrado!$B$2:$B$166, "=México")</f>
        <v>2437</v>
      </c>
      <c r="C4" s="9">
        <f>SUMIFS(Concentrado!D$2:D$166,Concentrado!$A$2:$A$166,"="&amp;$A4,Concentrado!$B$2:$B$166, "=México")</f>
        <v>26489</v>
      </c>
      <c r="D4" s="9">
        <f>SUMIFS(Concentrado!E$2:E$166,Concentrado!$A$2:$A$166,"="&amp;$A4,Concentrado!$B$2:$B$166, "=México")</f>
        <v>28926</v>
      </c>
    </row>
    <row r="5" spans="1:4" x14ac:dyDescent="0.25">
      <c r="A5" s="6">
        <v>2019</v>
      </c>
      <c r="B5" s="9">
        <f>SUMIFS(Concentrado!C$2:C$166,Concentrado!$A$2:$A$166,"="&amp;$A5,Concentrado!$B$2:$B$166, "=México")</f>
        <v>3286</v>
      </c>
      <c r="C5" s="9">
        <f>SUMIFS(Concentrado!D$2:D$166,Concentrado!$A$2:$A$166,"="&amp;$A5,Concentrado!$B$2:$B$166, "=México")</f>
        <v>35090</v>
      </c>
      <c r="D5" s="9">
        <f>SUMIFS(Concentrado!E$2:E$166,Concentrado!$A$2:$A$166,"="&amp;$A5,Concentrado!$B$2:$B$166, "=México")</f>
        <v>38376</v>
      </c>
    </row>
    <row r="6" spans="1:4" x14ac:dyDescent="0.25">
      <c r="A6" s="6">
        <v>2020</v>
      </c>
      <c r="B6" s="9">
        <f>SUMIFS(Concentrado!C$2:C$166,Concentrado!$A$2:$A$166,"="&amp;$A6,Concentrado!$B$2:$B$166, "=México")</f>
        <v>2045</v>
      </c>
      <c r="C6" s="9">
        <f>SUMIFS(Concentrado!D$2:D$166,Concentrado!$A$2:$A$166,"="&amp;$A6,Concentrado!$B$2:$B$166, "=México")</f>
        <v>12921</v>
      </c>
      <c r="D6" s="9">
        <f>SUMIFS(Concentrado!E$2:E$166,Concentrado!$A$2:$A$166,"="&amp;$A6,Concentrado!$B$2:$B$166, "=México")</f>
        <v>14966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"=Michoacán")</f>
        <v>815</v>
      </c>
      <c r="C2" s="9">
        <f>SUMIFS(Concentrado!D$2:D$166,Concentrado!$A$2:$A$166,"="&amp;$A2,Concentrado!$B$2:$B$166, "=Michoacán")</f>
        <v>6696</v>
      </c>
      <c r="D2" s="9">
        <f>SUMIFS(Concentrado!E$2:E$166,Concentrado!$A$2:$A$166,"="&amp;$A2,Concentrado!$B$2:$B$166, "=Michoacán")</f>
        <v>7511</v>
      </c>
    </row>
    <row r="3" spans="1:4" x14ac:dyDescent="0.25">
      <c r="A3" s="6">
        <v>2017</v>
      </c>
      <c r="B3" s="9">
        <f>SUMIFS(Concentrado!C$2:C$166,Concentrado!$A$2:$A$166,"="&amp;$A3,Concentrado!$B$2:$B$166, "=Michoacán")</f>
        <v>1072</v>
      </c>
      <c r="C3" s="9">
        <f>SUMIFS(Concentrado!D$2:D$166,Concentrado!$A$2:$A$166,"="&amp;$A3,Concentrado!$B$2:$B$166, "=Michoacán")</f>
        <v>6761</v>
      </c>
      <c r="D3" s="9">
        <f>SUMIFS(Concentrado!E$2:E$166,Concentrado!$A$2:$A$166,"="&amp;$A3,Concentrado!$B$2:$B$166, "=Michoacán")</f>
        <v>7833</v>
      </c>
    </row>
    <row r="4" spans="1:4" x14ac:dyDescent="0.25">
      <c r="A4" s="6">
        <v>2018</v>
      </c>
      <c r="B4" s="9">
        <f>SUMIFS(Concentrado!C$2:C$166,Concentrado!$A$2:$A$166,"="&amp;$A4,Concentrado!$B$2:$B$166, "=Michoacán")</f>
        <v>506</v>
      </c>
      <c r="C4" s="9">
        <f>SUMIFS(Concentrado!D$2:D$166,Concentrado!$A$2:$A$166,"="&amp;$A4,Concentrado!$B$2:$B$166, "=Michoacán")</f>
        <v>6584</v>
      </c>
      <c r="D4" s="9">
        <f>SUMIFS(Concentrado!E$2:E$166,Concentrado!$A$2:$A$166,"="&amp;$A4,Concentrado!$B$2:$B$166, "=Michoacán")</f>
        <v>7090</v>
      </c>
    </row>
    <row r="5" spans="1:4" x14ac:dyDescent="0.25">
      <c r="A5" s="6">
        <v>2019</v>
      </c>
      <c r="B5" s="9">
        <f>SUMIFS(Concentrado!C$2:C$166,Concentrado!$A$2:$A$166,"="&amp;$A5,Concentrado!$B$2:$B$166, "=Michoacán")</f>
        <v>1633</v>
      </c>
      <c r="C5" s="9">
        <f>SUMIFS(Concentrado!D$2:D$166,Concentrado!$A$2:$A$166,"="&amp;$A5,Concentrado!$B$2:$B$166, "=Michoacán")</f>
        <v>12961</v>
      </c>
      <c r="D5" s="9">
        <f>SUMIFS(Concentrado!E$2:E$166,Concentrado!$A$2:$A$166,"="&amp;$A5,Concentrado!$B$2:$B$166, "=Michoacán")</f>
        <v>14594</v>
      </c>
    </row>
    <row r="6" spans="1:4" x14ac:dyDescent="0.25">
      <c r="A6" s="6">
        <v>2020</v>
      </c>
      <c r="B6" s="9">
        <f>SUMIFS(Concentrado!C$2:C$166,Concentrado!$A$2:$A$166,"="&amp;$A6,Concentrado!$B$2:$B$166, "=Michoacán")</f>
        <v>917</v>
      </c>
      <c r="C6" s="9">
        <f>SUMIFS(Concentrado!D$2:D$166,Concentrado!$A$2:$A$166,"="&amp;$A6,Concentrado!$B$2:$B$166, "=Michoacán")</f>
        <v>8340</v>
      </c>
      <c r="D6" s="9">
        <f>SUMIFS(Concentrado!E$2:E$166,Concentrado!$A$2:$A$166,"="&amp;$A6,Concentrado!$B$2:$B$166, "=Michoacán")</f>
        <v>9257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"=Morelos")</f>
        <v>1226</v>
      </c>
      <c r="C2" s="9">
        <f>SUMIFS(Concentrado!D$2:D$166,Concentrado!$A$2:$A$166,"="&amp;$A2,Concentrado!$B$2:$B$166, "=Morelos")</f>
        <v>8305</v>
      </c>
      <c r="D2" s="9">
        <f>SUMIFS(Concentrado!E$2:E$166,Concentrado!$A$2:$A$166,"="&amp;$A2,Concentrado!$B$2:$B$166, "=Morelos")</f>
        <v>9531</v>
      </c>
    </row>
    <row r="3" spans="1:4" x14ac:dyDescent="0.25">
      <c r="A3" s="6">
        <v>2017</v>
      </c>
      <c r="B3" s="9">
        <f>SUMIFS(Concentrado!C$2:C$166,Concentrado!$A$2:$A$166,"="&amp;$A3,Concentrado!$B$2:$B$166, "=Morelos")</f>
        <v>417</v>
      </c>
      <c r="C3" s="9">
        <f>SUMIFS(Concentrado!D$2:D$166,Concentrado!$A$2:$A$166,"="&amp;$A3,Concentrado!$B$2:$B$166, "=Morelos")</f>
        <v>2110</v>
      </c>
      <c r="D3" s="9">
        <f>SUMIFS(Concentrado!E$2:E$166,Concentrado!$A$2:$A$166,"="&amp;$A3,Concentrado!$B$2:$B$166, "=Morelos")</f>
        <v>2527</v>
      </c>
    </row>
    <row r="4" spans="1:4" x14ac:dyDescent="0.25">
      <c r="A4" s="6">
        <v>2018</v>
      </c>
      <c r="B4" s="9">
        <f>SUMIFS(Concentrado!C$2:C$166,Concentrado!$A$2:$A$166,"="&amp;$A4,Concentrado!$B$2:$B$166, "=Morelos")</f>
        <v>538</v>
      </c>
      <c r="C4" s="9">
        <f>SUMIFS(Concentrado!D$2:D$166,Concentrado!$A$2:$A$166,"="&amp;$A4,Concentrado!$B$2:$B$166, "=Morelos")</f>
        <v>2807</v>
      </c>
      <c r="D4" s="9">
        <f>SUMIFS(Concentrado!E$2:E$166,Concentrado!$A$2:$A$166,"="&amp;$A4,Concentrado!$B$2:$B$166, "=Morelos")</f>
        <v>3345</v>
      </c>
    </row>
    <row r="5" spans="1:4" x14ac:dyDescent="0.25">
      <c r="A5" s="6">
        <v>2019</v>
      </c>
      <c r="B5" s="9">
        <f>SUMIFS(Concentrado!C$2:C$166,Concentrado!$A$2:$A$166,"="&amp;$A5,Concentrado!$B$2:$B$166, "=Morelos")</f>
        <v>816</v>
      </c>
      <c r="C5" s="9">
        <f>SUMIFS(Concentrado!D$2:D$166,Concentrado!$A$2:$A$166,"="&amp;$A5,Concentrado!$B$2:$B$166, "=Morelos")</f>
        <v>3899</v>
      </c>
      <c r="D5" s="9">
        <f>SUMIFS(Concentrado!E$2:E$166,Concentrado!$A$2:$A$166,"="&amp;$A5,Concentrado!$B$2:$B$166, "=Morelos")</f>
        <v>4715</v>
      </c>
    </row>
    <row r="6" spans="1:4" x14ac:dyDescent="0.25">
      <c r="A6" s="6">
        <v>2020</v>
      </c>
      <c r="B6" s="9">
        <f>SUMIFS(Concentrado!C$2:C$166,Concentrado!$A$2:$A$166,"="&amp;$A6,Concentrado!$B$2:$B$166, "=Morelos")</f>
        <v>228</v>
      </c>
      <c r="C6" s="9">
        <f>SUMIFS(Concentrado!D$2:D$166,Concentrado!$A$2:$A$166,"="&amp;$A6,Concentrado!$B$2:$B$166, "=Morelos")</f>
        <v>1767</v>
      </c>
      <c r="D6" s="9">
        <f>SUMIFS(Concentrado!E$2:E$166,Concentrado!$A$2:$A$166,"="&amp;$A6,Concentrado!$B$2:$B$166, "=Morelos")</f>
        <v>1995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7">
        <v>2016</v>
      </c>
      <c r="B2" s="8">
        <f>SUMIFS(Concentrado!C$2:C$166,Concentrado!$A$2:$A$166,"="&amp;$A2,Concentrado!$B$2:$B$166, "=Nacional")</f>
        <v>59408</v>
      </c>
      <c r="C2" s="8">
        <f>SUMIFS(Concentrado!D$2:D$166,Concentrado!$A$2:$A$166,"="&amp;$A2,Concentrado!$B$2:$B$166, "=Nacional")</f>
        <v>529231</v>
      </c>
      <c r="D2" s="8">
        <f>SUMIFS(Concentrado!E$2:E$166,Concentrado!$A$2:$A$166,"="&amp;$A2,Concentrado!$B$2:$B$166, "=Nacional")</f>
        <v>588639</v>
      </c>
    </row>
    <row r="3" spans="1:4" x14ac:dyDescent="0.25">
      <c r="A3" s="7">
        <v>2017</v>
      </c>
      <c r="B3" s="8">
        <f>SUMIFS(Concentrado!C$2:C$166,Concentrado!$A$2:$A$166,"="&amp;$A3,Concentrado!$B$2:$B$166, "=Nacional")</f>
        <v>54361</v>
      </c>
      <c r="C3" s="8">
        <f>SUMIFS(Concentrado!D$2:D$166,Concentrado!$A$2:$A$166,"="&amp;$A3,Concentrado!$B$2:$B$166, "=Nacional")</f>
        <v>514256</v>
      </c>
      <c r="D3" s="8">
        <f>SUMIFS(Concentrado!E$2:E$166,Concentrado!$A$2:$A$166,"="&amp;$A3,Concentrado!$B$2:$B$166, "=Nacional")</f>
        <v>568617</v>
      </c>
    </row>
    <row r="4" spans="1:4" x14ac:dyDescent="0.25">
      <c r="A4" s="7">
        <v>2018</v>
      </c>
      <c r="B4" s="8">
        <f>SUMIFS(Concentrado!C$2:C$166,Concentrado!$A$2:$A$166,"="&amp;$A4,Concentrado!$B$2:$B$166, "=Nacional")</f>
        <v>48918</v>
      </c>
      <c r="C4" s="8">
        <f>SUMIFS(Concentrado!D$2:D$166,Concentrado!$A$2:$A$166,"="&amp;$A4,Concentrado!$B$2:$B$166, "=Nacional")</f>
        <v>481274</v>
      </c>
      <c r="D4" s="8">
        <f>SUMIFS(Concentrado!E$2:E$166,Concentrado!$A$2:$A$166,"="&amp;$A4,Concentrado!$B$2:$B$166, "=Nacional")</f>
        <v>530192</v>
      </c>
    </row>
    <row r="5" spans="1:4" x14ac:dyDescent="0.25">
      <c r="A5" s="7">
        <v>2019</v>
      </c>
      <c r="B5" s="8">
        <f>SUMIFS(Concentrado!C$2:C$166,Concentrado!$A$2:$A$166,"="&amp;$A5,Concentrado!$B$2:$B$166, "=Nacional")</f>
        <v>50398</v>
      </c>
      <c r="C5" s="8">
        <f>SUMIFS(Concentrado!D$2:D$166,Concentrado!$A$2:$A$166,"="&amp;$A5,Concentrado!$B$2:$B$166, "=Nacional")</f>
        <v>496475</v>
      </c>
      <c r="D5" s="8">
        <f>SUMIFS(Concentrado!E$2:E$166,Concentrado!$A$2:$A$166,"="&amp;$A5,Concentrado!$B$2:$B$166, "=Nacional")</f>
        <v>546873</v>
      </c>
    </row>
    <row r="6" spans="1:4" x14ac:dyDescent="0.25">
      <c r="A6" s="7">
        <v>2020</v>
      </c>
      <c r="B6" s="8">
        <f>SUMIFS(Concentrado!C$2:C$166,Concentrado!$A$2:$A$166,"="&amp;$A6,Concentrado!$B$2:$B$166, "=Nacional")</f>
        <v>17469</v>
      </c>
      <c r="C6" s="8">
        <f>SUMIFS(Concentrado!D$2:D$166,Concentrado!$A$2:$A$166,"="&amp;$A6,Concentrado!$B$2:$B$166, "=Nacional")</f>
        <v>177772</v>
      </c>
      <c r="D6" s="8">
        <f>SUMIFS(Concentrado!E$2:E$166,Concentrado!$A$2:$A$166,"="&amp;$A6,Concentrado!$B$2:$B$166, "=Nacional")</f>
        <v>195241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"=Nayarit")</f>
        <v>3831</v>
      </c>
      <c r="C2" s="9">
        <f>SUMIFS(Concentrado!D$2:D$166,Concentrado!$A$2:$A$166,"="&amp;$A2,Concentrado!$B$2:$B$166, "=Nayarit")</f>
        <v>5368</v>
      </c>
      <c r="D2" s="9">
        <f>SUMIFS(Concentrado!E$2:E$166,Concentrado!$A$2:$A$166,"="&amp;$A2,Concentrado!$B$2:$B$166, "=Nayarit")</f>
        <v>9199</v>
      </c>
    </row>
    <row r="3" spans="1:4" x14ac:dyDescent="0.25">
      <c r="A3" s="6">
        <v>2017</v>
      </c>
      <c r="B3" s="9">
        <f>SUMIFS(Concentrado!C$2:C$166,Concentrado!$A$2:$A$166,"="&amp;$A3,Concentrado!$B$2:$B$166, "=Nayarit")</f>
        <v>3817</v>
      </c>
      <c r="C3" s="9">
        <f>SUMIFS(Concentrado!D$2:D$166,Concentrado!$A$2:$A$166,"="&amp;$A3,Concentrado!$B$2:$B$166, "=Nayarit")</f>
        <v>6018</v>
      </c>
      <c r="D3" s="9">
        <f>SUMIFS(Concentrado!E$2:E$166,Concentrado!$A$2:$A$166,"="&amp;$A3,Concentrado!$B$2:$B$166, "=Nayarit")</f>
        <v>9835</v>
      </c>
    </row>
    <row r="4" spans="1:4" x14ac:dyDescent="0.25">
      <c r="A4" s="6">
        <v>2018</v>
      </c>
      <c r="B4" s="9">
        <f>SUMIFS(Concentrado!C$2:C$166,Concentrado!$A$2:$A$166,"="&amp;$A4,Concentrado!$B$2:$B$166, "=Nayarit")</f>
        <v>4439</v>
      </c>
      <c r="C4" s="9">
        <f>SUMIFS(Concentrado!D$2:D$166,Concentrado!$A$2:$A$166,"="&amp;$A4,Concentrado!$B$2:$B$166, "=Nayarit")</f>
        <v>8012</v>
      </c>
      <c r="D4" s="9">
        <f>SUMIFS(Concentrado!E$2:E$166,Concentrado!$A$2:$A$166,"="&amp;$A4,Concentrado!$B$2:$B$166, "=Nayarit")</f>
        <v>12451</v>
      </c>
    </row>
    <row r="5" spans="1:4" x14ac:dyDescent="0.25">
      <c r="A5" s="6">
        <v>2019</v>
      </c>
      <c r="B5" s="9">
        <f>SUMIFS(Concentrado!C$2:C$166,Concentrado!$A$2:$A$166,"="&amp;$A5,Concentrado!$B$2:$B$166, "=Nayarit")</f>
        <v>5409</v>
      </c>
      <c r="C5" s="9">
        <f>SUMIFS(Concentrado!D$2:D$166,Concentrado!$A$2:$A$166,"="&amp;$A5,Concentrado!$B$2:$B$166, "=Nayarit")</f>
        <v>10313</v>
      </c>
      <c r="D5" s="9">
        <f>SUMIFS(Concentrado!E$2:E$166,Concentrado!$A$2:$A$166,"="&amp;$A5,Concentrado!$B$2:$B$166, "=Nayarit")</f>
        <v>15722</v>
      </c>
    </row>
    <row r="6" spans="1:4" x14ac:dyDescent="0.25">
      <c r="A6" s="6">
        <v>2020</v>
      </c>
      <c r="B6" s="9">
        <f>SUMIFS(Concentrado!C$2:C$166,Concentrado!$A$2:$A$166,"="&amp;$A6,Concentrado!$B$2:$B$166, "=Nayarit")</f>
        <v>2320</v>
      </c>
      <c r="C6" s="9">
        <f>SUMIFS(Concentrado!D$2:D$166,Concentrado!$A$2:$A$166,"="&amp;$A6,Concentrado!$B$2:$B$166, "=Nayarit")</f>
        <v>4318</v>
      </c>
      <c r="D6" s="9">
        <f>SUMIFS(Concentrado!E$2:E$166,Concentrado!$A$2:$A$166,"="&amp;$A6,Concentrado!$B$2:$B$166, "=Nayarit")</f>
        <v>6638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"=Nuevo León")</f>
        <v>293</v>
      </c>
      <c r="C2" s="9">
        <f>SUMIFS(Concentrado!D$2:D$166,Concentrado!$A$2:$A$166,"="&amp;$A2,Concentrado!$B$2:$B$166, "=Nuevo León")</f>
        <v>5171</v>
      </c>
      <c r="D2" s="9">
        <f>SUMIFS(Concentrado!E$2:E$166,Concentrado!$A$2:$A$166,"="&amp;$A2,Concentrado!$B$2:$B$166, "=Nuevo León")</f>
        <v>5464</v>
      </c>
    </row>
    <row r="3" spans="1:4" x14ac:dyDescent="0.25">
      <c r="A3" s="6">
        <v>2017</v>
      </c>
      <c r="B3" s="9">
        <f>SUMIFS(Concentrado!C$2:C$166,Concentrado!$A$2:$A$166,"="&amp;$A3,Concentrado!$B$2:$B$166, "=Nuevo León")</f>
        <v>407</v>
      </c>
      <c r="C3" s="9">
        <f>SUMIFS(Concentrado!D$2:D$166,Concentrado!$A$2:$A$166,"="&amp;$A3,Concentrado!$B$2:$B$166, "=Nuevo León")</f>
        <v>4882</v>
      </c>
      <c r="D3" s="9">
        <f>SUMIFS(Concentrado!E$2:E$166,Concentrado!$A$2:$A$166,"="&amp;$A3,Concentrado!$B$2:$B$166, "=Nuevo León")</f>
        <v>5289</v>
      </c>
    </row>
    <row r="4" spans="1:4" x14ac:dyDescent="0.25">
      <c r="A4" s="6">
        <v>2018</v>
      </c>
      <c r="B4" s="9">
        <f>SUMIFS(Concentrado!C$2:C$166,Concentrado!$A$2:$A$166,"="&amp;$A4,Concentrado!$B$2:$B$166, "=Nuevo León")</f>
        <v>473</v>
      </c>
      <c r="C4" s="9">
        <f>SUMIFS(Concentrado!D$2:D$166,Concentrado!$A$2:$A$166,"="&amp;$A4,Concentrado!$B$2:$B$166, "=Nuevo León")</f>
        <v>3624</v>
      </c>
      <c r="D4" s="9">
        <f>SUMIFS(Concentrado!E$2:E$166,Concentrado!$A$2:$A$166,"="&amp;$A4,Concentrado!$B$2:$B$166, "=Nuevo León")</f>
        <v>4097</v>
      </c>
    </row>
    <row r="5" spans="1:4" x14ac:dyDescent="0.25">
      <c r="A5" s="6">
        <v>2019</v>
      </c>
      <c r="B5" s="9">
        <f>SUMIFS(Concentrado!C$2:C$166,Concentrado!$A$2:$A$166,"="&amp;$A5,Concentrado!$B$2:$B$166, "=Nuevo León")</f>
        <v>406</v>
      </c>
      <c r="C5" s="9">
        <f>SUMIFS(Concentrado!D$2:D$166,Concentrado!$A$2:$A$166,"="&amp;$A5,Concentrado!$B$2:$B$166, "=Nuevo León")</f>
        <v>1679</v>
      </c>
      <c r="D5" s="9">
        <f>SUMIFS(Concentrado!E$2:E$166,Concentrado!$A$2:$A$166,"="&amp;$A5,Concentrado!$B$2:$B$166, "=Nuevo León")</f>
        <v>2085</v>
      </c>
    </row>
    <row r="6" spans="1:4" x14ac:dyDescent="0.25">
      <c r="A6" s="6">
        <v>2020</v>
      </c>
      <c r="B6" s="9">
        <f>SUMIFS(Concentrado!C$2:C$166,Concentrado!$A$2:$A$166,"="&amp;$A6,Concentrado!$B$2:$B$166, "=Nuevo León")</f>
        <v>618</v>
      </c>
      <c r="C6" s="9">
        <f>SUMIFS(Concentrado!D$2:D$166,Concentrado!$A$2:$A$166,"="&amp;$A6,Concentrado!$B$2:$B$166, "=Nuevo León")</f>
        <v>1274</v>
      </c>
      <c r="D6" s="9">
        <f>SUMIFS(Concentrado!E$2:E$166,Concentrado!$A$2:$A$166,"="&amp;$A6,Concentrado!$B$2:$B$166, "=Nuevo León")</f>
        <v>1892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"=Oaxaca")</f>
        <v>405</v>
      </c>
      <c r="C2" s="9">
        <f>SUMIFS(Concentrado!D$2:D$166,Concentrado!$A$2:$A$166,"="&amp;$A2,Concentrado!$B$2:$B$166, "=Oaxaca")</f>
        <v>2049</v>
      </c>
      <c r="D2" s="9">
        <f>SUMIFS(Concentrado!E$2:E$166,Concentrado!$A$2:$A$166,"="&amp;$A2,Concentrado!$B$2:$B$166, "=Oaxaca")</f>
        <v>2454</v>
      </c>
    </row>
    <row r="3" spans="1:4" x14ac:dyDescent="0.25">
      <c r="A3" s="6">
        <v>2017</v>
      </c>
      <c r="B3" s="9">
        <f>SUMIFS(Concentrado!C$2:C$166,Concentrado!$A$2:$A$166,"="&amp;$A3,Concentrado!$B$2:$B$166, "=Oaxaca")</f>
        <v>123</v>
      </c>
      <c r="C3" s="9">
        <f>SUMIFS(Concentrado!D$2:D$166,Concentrado!$A$2:$A$166,"="&amp;$A3,Concentrado!$B$2:$B$166, "=Oaxaca")</f>
        <v>2087</v>
      </c>
      <c r="D3" s="9">
        <f>SUMIFS(Concentrado!E$2:E$166,Concentrado!$A$2:$A$166,"="&amp;$A3,Concentrado!$B$2:$B$166, "=Oaxaca")</f>
        <v>2210</v>
      </c>
    </row>
    <row r="4" spans="1:4" x14ac:dyDescent="0.25">
      <c r="A4" s="6">
        <v>2018</v>
      </c>
      <c r="B4" s="9">
        <f>SUMIFS(Concentrado!C$2:C$166,Concentrado!$A$2:$A$166,"="&amp;$A4,Concentrado!$B$2:$B$166, "=Oaxaca")</f>
        <v>54</v>
      </c>
      <c r="C4" s="9">
        <f>SUMIFS(Concentrado!D$2:D$166,Concentrado!$A$2:$A$166,"="&amp;$A4,Concentrado!$B$2:$B$166, "=Oaxaca")</f>
        <v>2030</v>
      </c>
      <c r="D4" s="9">
        <f>SUMIFS(Concentrado!E$2:E$166,Concentrado!$A$2:$A$166,"="&amp;$A4,Concentrado!$B$2:$B$166, "=Oaxaca")</f>
        <v>2084</v>
      </c>
    </row>
    <row r="5" spans="1:4" x14ac:dyDescent="0.25">
      <c r="A5" s="6">
        <v>2019</v>
      </c>
      <c r="B5" s="9">
        <f>SUMIFS(Concentrado!C$2:C$166,Concentrado!$A$2:$A$166,"="&amp;$A5,Concentrado!$B$2:$B$166, "=Oaxaca")</f>
        <v>557</v>
      </c>
      <c r="C5" s="9">
        <f>SUMIFS(Concentrado!D$2:D$166,Concentrado!$A$2:$A$166,"="&amp;$A5,Concentrado!$B$2:$B$166, "=Oaxaca")</f>
        <v>4266</v>
      </c>
      <c r="D5" s="9">
        <f>SUMIFS(Concentrado!E$2:E$166,Concentrado!$A$2:$A$166,"="&amp;$A5,Concentrado!$B$2:$B$166, "=Oaxaca")</f>
        <v>4823</v>
      </c>
    </row>
    <row r="6" spans="1:4" x14ac:dyDescent="0.25">
      <c r="A6" s="6">
        <v>2020</v>
      </c>
      <c r="B6" s="9">
        <f>SUMIFS(Concentrado!C$2:C$166,Concentrado!$A$2:$A$166,"="&amp;$A6,Concentrado!$B$2:$B$166, "=Oaxaca")</f>
        <v>173</v>
      </c>
      <c r="C6" s="9">
        <f>SUMIFS(Concentrado!D$2:D$166,Concentrado!$A$2:$A$166,"="&amp;$A6,Concentrado!$B$2:$B$166, "=Oaxaca")</f>
        <v>1519</v>
      </c>
      <c r="D6" s="9">
        <f>SUMIFS(Concentrado!E$2:E$166,Concentrado!$A$2:$A$166,"="&amp;$A6,Concentrado!$B$2:$B$166, "=Oaxaca")</f>
        <v>1692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"=Puebla")</f>
        <v>1719</v>
      </c>
      <c r="C2" s="9">
        <f>SUMIFS(Concentrado!D$2:D$166,Concentrado!$A$2:$A$166,"="&amp;$A2,Concentrado!$B$2:$B$166, "=Puebla")</f>
        <v>15429</v>
      </c>
      <c r="D2" s="9">
        <f>SUMIFS(Concentrado!E$2:E$166,Concentrado!$A$2:$A$166,"="&amp;$A2,Concentrado!$B$2:$B$166, "=Puebla")</f>
        <v>17148</v>
      </c>
    </row>
    <row r="3" spans="1:4" x14ac:dyDescent="0.25">
      <c r="A3" s="6">
        <v>2017</v>
      </c>
      <c r="B3" s="9">
        <f>SUMIFS(Concentrado!C$2:C$166,Concentrado!$A$2:$A$166,"="&amp;$A3,Concentrado!$B$2:$B$166, "=Puebla")</f>
        <v>1292</v>
      </c>
      <c r="C3" s="9">
        <f>SUMIFS(Concentrado!D$2:D$166,Concentrado!$A$2:$A$166,"="&amp;$A3,Concentrado!$B$2:$B$166, "=Puebla")</f>
        <v>15425</v>
      </c>
      <c r="D3" s="9">
        <f>SUMIFS(Concentrado!E$2:E$166,Concentrado!$A$2:$A$166,"="&amp;$A3,Concentrado!$B$2:$B$166, "=Puebla")</f>
        <v>16717</v>
      </c>
    </row>
    <row r="4" spans="1:4" x14ac:dyDescent="0.25">
      <c r="A4" s="6">
        <v>2018</v>
      </c>
      <c r="B4" s="9">
        <f>SUMIFS(Concentrado!C$2:C$166,Concentrado!$A$2:$A$166,"="&amp;$A4,Concentrado!$B$2:$B$166, "=Puebla")</f>
        <v>2929</v>
      </c>
      <c r="C4" s="9">
        <f>SUMIFS(Concentrado!D$2:D$166,Concentrado!$A$2:$A$166,"="&amp;$A4,Concentrado!$B$2:$B$166, "=Puebla")</f>
        <v>11562</v>
      </c>
      <c r="D4" s="9">
        <f>SUMIFS(Concentrado!E$2:E$166,Concentrado!$A$2:$A$166,"="&amp;$A4,Concentrado!$B$2:$B$166, "=Puebla")</f>
        <v>14491</v>
      </c>
    </row>
    <row r="5" spans="1:4" x14ac:dyDescent="0.25">
      <c r="A5" s="6">
        <v>2019</v>
      </c>
      <c r="B5" s="9">
        <f>SUMIFS(Concentrado!C$2:C$166,Concentrado!$A$2:$A$166,"="&amp;$A5,Concentrado!$B$2:$B$166, "=Puebla")</f>
        <v>2169</v>
      </c>
      <c r="C5" s="9">
        <f>SUMIFS(Concentrado!D$2:D$166,Concentrado!$A$2:$A$166,"="&amp;$A5,Concentrado!$B$2:$B$166, "=Puebla")</f>
        <v>11605</v>
      </c>
      <c r="D5" s="9">
        <f>SUMIFS(Concentrado!E$2:E$166,Concentrado!$A$2:$A$166,"="&amp;$A5,Concentrado!$B$2:$B$166, "=Puebla")</f>
        <v>13774</v>
      </c>
    </row>
    <row r="6" spans="1:4" x14ac:dyDescent="0.25">
      <c r="A6" s="6">
        <v>2020</v>
      </c>
      <c r="B6" s="9">
        <f>SUMIFS(Concentrado!C$2:C$166,Concentrado!$A$2:$A$166,"="&amp;$A6,Concentrado!$B$2:$B$166, "=Puebla")</f>
        <v>41</v>
      </c>
      <c r="C6" s="9">
        <f>SUMIFS(Concentrado!D$2:D$166,Concentrado!$A$2:$A$166,"="&amp;$A6,Concentrado!$B$2:$B$166, "=Puebla")</f>
        <v>313</v>
      </c>
      <c r="D6" s="9">
        <f>SUMIFS(Concentrado!E$2:E$166,Concentrado!$A$2:$A$166,"="&amp;$A6,Concentrado!$B$2:$B$166, "=Puebla")</f>
        <v>354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"=Querétaro")</f>
        <v>273</v>
      </c>
      <c r="C2" s="9">
        <f>SUMIFS(Concentrado!D$2:D$166,Concentrado!$A$2:$A$166,"="&amp;$A2,Concentrado!$B$2:$B$166, "=Querétaro")</f>
        <v>9990</v>
      </c>
      <c r="D2" s="9">
        <f>SUMIFS(Concentrado!E$2:E$166,Concentrado!$A$2:$A$166,"="&amp;$A2,Concentrado!$B$2:$B$166, "=Querétaro")</f>
        <v>10263</v>
      </c>
    </row>
    <row r="3" spans="1:4" x14ac:dyDescent="0.25">
      <c r="A3" s="6">
        <v>2017</v>
      </c>
      <c r="B3" s="9">
        <f>SUMIFS(Concentrado!C$2:C$166,Concentrado!$A$2:$A$166,"="&amp;$A3,Concentrado!$B$2:$B$166, "=Querétaro")</f>
        <v>395</v>
      </c>
      <c r="C3" s="9">
        <f>SUMIFS(Concentrado!D$2:D$166,Concentrado!$A$2:$A$166,"="&amp;$A3,Concentrado!$B$2:$B$166, "=Querétaro")</f>
        <v>9623</v>
      </c>
      <c r="D3" s="9">
        <f>SUMIFS(Concentrado!E$2:E$166,Concentrado!$A$2:$A$166,"="&amp;$A3,Concentrado!$B$2:$B$166, "=Querétaro")</f>
        <v>10018</v>
      </c>
    </row>
    <row r="4" spans="1:4" x14ac:dyDescent="0.25">
      <c r="A4" s="6">
        <v>2018</v>
      </c>
      <c r="B4" s="9">
        <f>SUMIFS(Concentrado!C$2:C$166,Concentrado!$A$2:$A$166,"="&amp;$A4,Concentrado!$B$2:$B$166, "=Querétaro")</f>
        <v>282</v>
      </c>
      <c r="C4" s="9">
        <f>SUMIFS(Concentrado!D$2:D$166,Concentrado!$A$2:$A$166,"="&amp;$A4,Concentrado!$B$2:$B$166, "=Querétaro")</f>
        <v>9232</v>
      </c>
      <c r="D4" s="9">
        <f>SUMIFS(Concentrado!E$2:E$166,Concentrado!$A$2:$A$166,"="&amp;$A4,Concentrado!$B$2:$B$166, "=Querétaro")</f>
        <v>9514</v>
      </c>
    </row>
    <row r="5" spans="1:4" x14ac:dyDescent="0.25">
      <c r="A5" s="6">
        <v>2019</v>
      </c>
      <c r="B5" s="9">
        <f>SUMIFS(Concentrado!C$2:C$166,Concentrado!$A$2:$A$166,"="&amp;$A5,Concentrado!$B$2:$B$166, "=Querétaro")</f>
        <v>628</v>
      </c>
      <c r="C5" s="9">
        <f>SUMIFS(Concentrado!D$2:D$166,Concentrado!$A$2:$A$166,"="&amp;$A5,Concentrado!$B$2:$B$166, "=Querétaro")</f>
        <v>10989</v>
      </c>
      <c r="D5" s="9">
        <f>SUMIFS(Concentrado!E$2:E$166,Concentrado!$A$2:$A$166,"="&amp;$A5,Concentrado!$B$2:$B$166, "=Querétaro")</f>
        <v>11617</v>
      </c>
    </row>
    <row r="6" spans="1:4" x14ac:dyDescent="0.25">
      <c r="A6" s="6">
        <v>2020</v>
      </c>
      <c r="B6" s="9">
        <f>SUMIFS(Concentrado!C$2:C$166,Concentrado!$A$2:$A$166,"="&amp;$A6,Concentrado!$B$2:$B$166, "=Querétaro")</f>
        <v>177</v>
      </c>
      <c r="C6" s="9">
        <f>SUMIFS(Concentrado!D$2:D$166,Concentrado!$A$2:$A$166,"="&amp;$A6,Concentrado!$B$2:$B$166, "=Querétaro")</f>
        <v>5919</v>
      </c>
      <c r="D6" s="9">
        <f>SUMIFS(Concentrado!E$2:E$166,Concentrado!$A$2:$A$166,"="&amp;$A6,Concentrado!$B$2:$B$166, "=Querétaro")</f>
        <v>6096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"=Quintana Roo")</f>
        <v>2103</v>
      </c>
      <c r="C2" s="9">
        <f>SUMIFS(Concentrado!D$2:D$166,Concentrado!$A$2:$A$166,"="&amp;$A2,Concentrado!$B$2:$B$166, "=Quintana Roo")</f>
        <v>4444</v>
      </c>
      <c r="D2" s="9">
        <f>SUMIFS(Concentrado!E$2:E$166,Concentrado!$A$2:$A$166,"="&amp;$A2,Concentrado!$B$2:$B$166, "=Quintana Roo")</f>
        <v>6547</v>
      </c>
    </row>
    <row r="3" spans="1:4" x14ac:dyDescent="0.25">
      <c r="A3" s="6">
        <v>2017</v>
      </c>
      <c r="B3" s="9">
        <f>SUMIFS(Concentrado!C$2:C$166,Concentrado!$A$2:$A$166,"="&amp;$A3,Concentrado!$B$2:$B$166, "=Quintana Roo")</f>
        <v>2228</v>
      </c>
      <c r="C3" s="9">
        <f>SUMIFS(Concentrado!D$2:D$166,Concentrado!$A$2:$A$166,"="&amp;$A3,Concentrado!$B$2:$B$166, "=Quintana Roo")</f>
        <v>3318</v>
      </c>
      <c r="D3" s="9">
        <f>SUMIFS(Concentrado!E$2:E$166,Concentrado!$A$2:$A$166,"="&amp;$A3,Concentrado!$B$2:$B$166, "=Quintana Roo")</f>
        <v>5546</v>
      </c>
    </row>
    <row r="4" spans="1:4" x14ac:dyDescent="0.25">
      <c r="A4" s="6">
        <v>2018</v>
      </c>
      <c r="B4" s="9">
        <f>SUMIFS(Concentrado!C$2:C$166,Concentrado!$A$2:$A$166,"="&amp;$A4,Concentrado!$B$2:$B$166, "=Quintana Roo")</f>
        <v>2518</v>
      </c>
      <c r="C4" s="9">
        <f>SUMIFS(Concentrado!D$2:D$166,Concentrado!$A$2:$A$166,"="&amp;$A4,Concentrado!$B$2:$B$166, "=Quintana Roo")</f>
        <v>3555</v>
      </c>
      <c r="D4" s="9">
        <f>SUMIFS(Concentrado!E$2:E$166,Concentrado!$A$2:$A$166,"="&amp;$A4,Concentrado!$B$2:$B$166, "=Quintana Roo")</f>
        <v>6073</v>
      </c>
    </row>
    <row r="5" spans="1:4" x14ac:dyDescent="0.25">
      <c r="A5" s="6">
        <v>2019</v>
      </c>
      <c r="B5" s="9">
        <f>SUMIFS(Concentrado!C$2:C$166,Concentrado!$A$2:$A$166,"="&amp;$A5,Concentrado!$B$2:$B$166, "=Quintana Roo")</f>
        <v>1887</v>
      </c>
      <c r="C5" s="9">
        <f>SUMIFS(Concentrado!D$2:D$166,Concentrado!$A$2:$A$166,"="&amp;$A5,Concentrado!$B$2:$B$166, "=Quintana Roo")</f>
        <v>2803</v>
      </c>
      <c r="D5" s="9">
        <f>SUMIFS(Concentrado!E$2:E$166,Concentrado!$A$2:$A$166,"="&amp;$A5,Concentrado!$B$2:$B$166, "=Quintana Roo")</f>
        <v>4690</v>
      </c>
    </row>
    <row r="6" spans="1:4" x14ac:dyDescent="0.25">
      <c r="A6" s="6">
        <v>2020</v>
      </c>
      <c r="B6" s="9">
        <f>SUMIFS(Concentrado!C$2:C$166,Concentrado!$A$2:$A$166,"="&amp;$A6,Concentrado!$B$2:$B$166, "=Quintana Roo")</f>
        <v>0</v>
      </c>
      <c r="C6" s="9">
        <f>SUMIFS(Concentrado!D$2:D$166,Concentrado!$A$2:$A$166,"="&amp;$A6,Concentrado!$B$2:$B$166, "=Quintana Roo")</f>
        <v>0</v>
      </c>
      <c r="D6" s="9">
        <f>SUMIFS(Concentrado!E$2:E$166,Concentrado!$A$2:$A$166,"="&amp;$A6,Concentrado!$B$2:$B$166, "=Quintana Roo")</f>
        <v>0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"=San Luis Potosí")</f>
        <v>2162</v>
      </c>
      <c r="C2" s="9">
        <f>SUMIFS(Concentrado!D$2:D$166,Concentrado!$A$2:$A$166,"="&amp;$A2,Concentrado!$B$2:$B$166, "=San Luis Potosí")</f>
        <v>10849</v>
      </c>
      <c r="D2" s="9">
        <f>SUMIFS(Concentrado!E$2:E$166,Concentrado!$A$2:$A$166,"="&amp;$A2,Concentrado!$B$2:$B$166, "=San Luis Potosí")</f>
        <v>13011</v>
      </c>
    </row>
    <row r="3" spans="1:4" x14ac:dyDescent="0.25">
      <c r="A3" s="6">
        <v>2017</v>
      </c>
      <c r="B3" s="9">
        <f>SUMIFS(Concentrado!C$2:C$166,Concentrado!$A$2:$A$166,"="&amp;$A3,Concentrado!$B$2:$B$166, "=San Luis Potosí")</f>
        <v>1861</v>
      </c>
      <c r="C3" s="9">
        <f>SUMIFS(Concentrado!D$2:D$166,Concentrado!$A$2:$A$166,"="&amp;$A3,Concentrado!$B$2:$B$166, "=San Luis Potosí")</f>
        <v>9776</v>
      </c>
      <c r="D3" s="9">
        <f>SUMIFS(Concentrado!E$2:E$166,Concentrado!$A$2:$A$166,"="&amp;$A3,Concentrado!$B$2:$B$166, "=San Luis Potosí")</f>
        <v>11637</v>
      </c>
    </row>
    <row r="4" spans="1:4" x14ac:dyDescent="0.25">
      <c r="A4" s="6">
        <v>2018</v>
      </c>
      <c r="B4" s="9">
        <f>SUMIFS(Concentrado!C$2:C$166,Concentrado!$A$2:$A$166,"="&amp;$A4,Concentrado!$B$2:$B$166, "=San Luis Potosí")</f>
        <v>1497</v>
      </c>
      <c r="C4" s="9">
        <f>SUMIFS(Concentrado!D$2:D$166,Concentrado!$A$2:$A$166,"="&amp;$A4,Concentrado!$B$2:$B$166, "=San Luis Potosí")</f>
        <v>9506</v>
      </c>
      <c r="D4" s="9">
        <f>SUMIFS(Concentrado!E$2:E$166,Concentrado!$A$2:$A$166,"="&amp;$A4,Concentrado!$B$2:$B$166, "=San Luis Potosí")</f>
        <v>11003</v>
      </c>
    </row>
    <row r="5" spans="1:4" x14ac:dyDescent="0.25">
      <c r="A5" s="6">
        <v>2019</v>
      </c>
      <c r="B5" s="9">
        <f>SUMIFS(Concentrado!C$2:C$166,Concentrado!$A$2:$A$166,"="&amp;$A5,Concentrado!$B$2:$B$166, "=San Luis Potosí")</f>
        <v>1484</v>
      </c>
      <c r="C5" s="9">
        <f>SUMIFS(Concentrado!D$2:D$166,Concentrado!$A$2:$A$166,"="&amp;$A5,Concentrado!$B$2:$B$166, "=San Luis Potosí")</f>
        <v>9207</v>
      </c>
      <c r="D5" s="9">
        <f>SUMIFS(Concentrado!E$2:E$166,Concentrado!$A$2:$A$166,"="&amp;$A5,Concentrado!$B$2:$B$166, "=San Luis Potosí")</f>
        <v>10691</v>
      </c>
    </row>
    <row r="6" spans="1:4" x14ac:dyDescent="0.25">
      <c r="A6" s="6">
        <v>2020</v>
      </c>
      <c r="B6" s="9">
        <f>SUMIFS(Concentrado!C$2:C$166,Concentrado!$A$2:$A$166,"="&amp;$A6,Concentrado!$B$2:$B$166, "=San Luis Potosí")</f>
        <v>1121</v>
      </c>
      <c r="C6" s="9">
        <f>SUMIFS(Concentrado!D$2:D$166,Concentrado!$A$2:$A$166,"="&amp;$A6,Concentrado!$B$2:$B$166, "=San Luis Potosí")</f>
        <v>3332</v>
      </c>
      <c r="D6" s="9">
        <f>SUMIFS(Concentrado!E$2:E$166,Concentrado!$A$2:$A$166,"="&amp;$A6,Concentrado!$B$2:$B$166, "=San Luis Potosí")</f>
        <v>4453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"=Sinaloa")</f>
        <v>1765</v>
      </c>
      <c r="C2" s="9">
        <f>SUMIFS(Concentrado!D$2:D$166,Concentrado!$A$2:$A$166,"="&amp;$A2,Concentrado!$B$2:$B$166, "=Sinaloa")</f>
        <v>8111</v>
      </c>
      <c r="D2" s="9">
        <f>SUMIFS(Concentrado!E$2:E$166,Concentrado!$A$2:$A$166,"="&amp;$A2,Concentrado!$B$2:$B$166, "=Sinaloa")</f>
        <v>9876</v>
      </c>
    </row>
    <row r="3" spans="1:4" x14ac:dyDescent="0.25">
      <c r="A3" s="6">
        <v>2017</v>
      </c>
      <c r="B3" s="9">
        <f>SUMIFS(Concentrado!C$2:C$166,Concentrado!$A$2:$A$166,"="&amp;$A3,Concentrado!$B$2:$B$166, "=Sinaloa")</f>
        <v>2563</v>
      </c>
      <c r="C3" s="9">
        <f>SUMIFS(Concentrado!D$2:D$166,Concentrado!$A$2:$A$166,"="&amp;$A3,Concentrado!$B$2:$B$166, "=Sinaloa")</f>
        <v>8096</v>
      </c>
      <c r="D3" s="9">
        <f>SUMIFS(Concentrado!E$2:E$166,Concentrado!$A$2:$A$166,"="&amp;$A3,Concentrado!$B$2:$B$166, "=Sinaloa")</f>
        <v>10659</v>
      </c>
    </row>
    <row r="4" spans="1:4" x14ac:dyDescent="0.25">
      <c r="A4" s="6">
        <v>2018</v>
      </c>
      <c r="B4" s="9">
        <f>SUMIFS(Concentrado!C$2:C$166,Concentrado!$A$2:$A$166,"="&amp;$A4,Concentrado!$B$2:$B$166, "=Sinaloa")</f>
        <v>2118</v>
      </c>
      <c r="C4" s="9">
        <f>SUMIFS(Concentrado!D$2:D$166,Concentrado!$A$2:$A$166,"="&amp;$A4,Concentrado!$B$2:$B$166, "=Sinaloa")</f>
        <v>6564</v>
      </c>
      <c r="D4" s="9">
        <f>SUMIFS(Concentrado!E$2:E$166,Concentrado!$A$2:$A$166,"="&amp;$A4,Concentrado!$B$2:$B$166, "=Sinaloa")</f>
        <v>8682</v>
      </c>
    </row>
    <row r="5" spans="1:4" x14ac:dyDescent="0.25">
      <c r="A5" s="6">
        <v>2019</v>
      </c>
      <c r="B5" s="9">
        <f>SUMIFS(Concentrado!C$2:C$166,Concentrado!$A$2:$A$166,"="&amp;$A5,Concentrado!$B$2:$B$166, "=Sinaloa")</f>
        <v>2218</v>
      </c>
      <c r="C5" s="9">
        <f>SUMIFS(Concentrado!D$2:D$166,Concentrado!$A$2:$A$166,"="&amp;$A5,Concentrado!$B$2:$B$166, "=Sinaloa")</f>
        <v>7000</v>
      </c>
      <c r="D5" s="9">
        <f>SUMIFS(Concentrado!E$2:E$166,Concentrado!$A$2:$A$166,"="&amp;$A5,Concentrado!$B$2:$B$166, "=Sinaloa")</f>
        <v>9218</v>
      </c>
    </row>
    <row r="6" spans="1:4" x14ac:dyDescent="0.25">
      <c r="A6" s="6">
        <v>2020</v>
      </c>
      <c r="B6" s="9">
        <f>SUMIFS(Concentrado!C$2:C$166,Concentrado!$A$2:$A$166,"="&amp;$A6,Concentrado!$B$2:$B$166, "=Sinaloa")</f>
        <v>1453</v>
      </c>
      <c r="C6" s="9">
        <f>SUMIFS(Concentrado!D$2:D$166,Concentrado!$A$2:$A$166,"="&amp;$A6,Concentrado!$B$2:$B$166, "=Sinaloa")</f>
        <v>3864</v>
      </c>
      <c r="D6" s="9">
        <f>SUMIFS(Concentrado!E$2:E$166,Concentrado!$A$2:$A$166,"="&amp;$A6,Concentrado!$B$2:$B$166, "=Sinaloa")</f>
        <v>5317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"=Sonora")</f>
        <v>1778</v>
      </c>
      <c r="C2" s="9">
        <f>SUMIFS(Concentrado!D$2:D$166,Concentrado!$A$2:$A$166,"="&amp;$A2,Concentrado!$B$2:$B$166, "=Sonora")</f>
        <v>24392</v>
      </c>
      <c r="D2" s="9">
        <f>SUMIFS(Concentrado!E$2:E$166,Concentrado!$A$2:$A$166,"="&amp;$A2,Concentrado!$B$2:$B$166, "=Sonora")</f>
        <v>26170</v>
      </c>
    </row>
    <row r="3" spans="1:4" x14ac:dyDescent="0.25">
      <c r="A3" s="6">
        <v>2017</v>
      </c>
      <c r="B3" s="9">
        <f>SUMIFS(Concentrado!C$2:C$166,Concentrado!$A$2:$A$166,"="&amp;$A3,Concentrado!$B$2:$B$166, "=Sonora")</f>
        <v>1439</v>
      </c>
      <c r="C3" s="9">
        <f>SUMIFS(Concentrado!D$2:D$166,Concentrado!$A$2:$A$166,"="&amp;$A3,Concentrado!$B$2:$B$166, "=Sonora")</f>
        <v>26269</v>
      </c>
      <c r="D3" s="9">
        <f>SUMIFS(Concentrado!E$2:E$166,Concentrado!$A$2:$A$166,"="&amp;$A3,Concentrado!$B$2:$B$166, "=Sonora")</f>
        <v>27708</v>
      </c>
    </row>
    <row r="4" spans="1:4" x14ac:dyDescent="0.25">
      <c r="A4" s="6">
        <v>2018</v>
      </c>
      <c r="B4" s="9">
        <f>SUMIFS(Concentrado!C$2:C$166,Concentrado!$A$2:$A$166,"="&amp;$A4,Concentrado!$B$2:$B$166, "=Sonora")</f>
        <v>1293</v>
      </c>
      <c r="C4" s="9">
        <f>SUMIFS(Concentrado!D$2:D$166,Concentrado!$A$2:$A$166,"="&amp;$A4,Concentrado!$B$2:$B$166, "=Sonora")</f>
        <v>26200</v>
      </c>
      <c r="D4" s="9">
        <f>SUMIFS(Concentrado!E$2:E$166,Concentrado!$A$2:$A$166,"="&amp;$A4,Concentrado!$B$2:$B$166, "=Sonora")</f>
        <v>27493</v>
      </c>
    </row>
    <row r="5" spans="1:4" x14ac:dyDescent="0.25">
      <c r="A5" s="6">
        <v>2019</v>
      </c>
      <c r="B5" s="9">
        <f>SUMIFS(Concentrado!C$2:C$166,Concentrado!$A$2:$A$166,"="&amp;$A5,Concentrado!$B$2:$B$166, "=Sonora")</f>
        <v>1308</v>
      </c>
      <c r="C5" s="9">
        <f>SUMIFS(Concentrado!D$2:D$166,Concentrado!$A$2:$A$166,"="&amp;$A5,Concentrado!$B$2:$B$166, "=Sonora")</f>
        <v>25694</v>
      </c>
      <c r="D5" s="9">
        <f>SUMIFS(Concentrado!E$2:E$166,Concentrado!$A$2:$A$166,"="&amp;$A5,Concentrado!$B$2:$B$166, "=Sonora")</f>
        <v>27002</v>
      </c>
    </row>
    <row r="6" spans="1:4" x14ac:dyDescent="0.25">
      <c r="A6" s="6">
        <v>2020</v>
      </c>
      <c r="B6" s="9">
        <f>SUMIFS(Concentrado!C$2:C$166,Concentrado!$A$2:$A$166,"="&amp;$A6,Concentrado!$B$2:$B$166, "=Sonora")</f>
        <v>1029</v>
      </c>
      <c r="C6" s="9">
        <f>SUMIFS(Concentrado!D$2:D$166,Concentrado!$A$2:$A$166,"="&amp;$A6,Concentrado!$B$2:$B$166, "=Sonora")</f>
        <v>21014</v>
      </c>
      <c r="D6" s="9">
        <f>SUMIFS(Concentrado!E$2:E$166,Concentrado!$A$2:$A$166,"="&amp;$A6,Concentrado!$B$2:$B$166, "=Sonora")</f>
        <v>22043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"=Tabasco")</f>
        <v>186</v>
      </c>
      <c r="C2" s="9">
        <f>SUMIFS(Concentrado!D$2:D$166,Concentrado!$A$2:$A$166,"="&amp;$A2,Concentrado!$B$2:$B$166, "=Tabasco")</f>
        <v>1491</v>
      </c>
      <c r="D2" s="9">
        <f>SUMIFS(Concentrado!E$2:E$166,Concentrado!$A$2:$A$166,"="&amp;$A2,Concentrado!$B$2:$B$166, "=Tabasco")</f>
        <v>1677</v>
      </c>
    </row>
    <row r="3" spans="1:4" x14ac:dyDescent="0.25">
      <c r="A3" s="6">
        <v>2017</v>
      </c>
      <c r="B3" s="9">
        <f>SUMIFS(Concentrado!C$2:C$166,Concentrado!$A$2:$A$166,"="&amp;$A3,Concentrado!$B$2:$B$166, "=Tabasco")</f>
        <v>31</v>
      </c>
      <c r="C3" s="9">
        <f>SUMIFS(Concentrado!D$2:D$166,Concentrado!$A$2:$A$166,"="&amp;$A3,Concentrado!$B$2:$B$166, "=Tabasco")</f>
        <v>198</v>
      </c>
      <c r="D3" s="9">
        <f>SUMIFS(Concentrado!E$2:E$166,Concentrado!$A$2:$A$166,"="&amp;$A3,Concentrado!$B$2:$B$166, "=Tabasco")</f>
        <v>229</v>
      </c>
    </row>
    <row r="4" spans="1:4" x14ac:dyDescent="0.25">
      <c r="A4" s="6">
        <v>2018</v>
      </c>
      <c r="B4" s="9">
        <f>SUMIFS(Concentrado!C$2:C$166,Concentrado!$A$2:$A$166,"="&amp;$A4,Concentrado!$B$2:$B$166, "=Tabasco")</f>
        <v>0</v>
      </c>
      <c r="C4" s="9">
        <f>SUMIFS(Concentrado!D$2:D$166,Concentrado!$A$2:$A$166,"="&amp;$A4,Concentrado!$B$2:$B$166, "=Tabasco")</f>
        <v>0</v>
      </c>
      <c r="D4" s="9">
        <f>SUMIFS(Concentrado!E$2:E$166,Concentrado!$A$2:$A$166,"="&amp;$A4,Concentrado!$B$2:$B$166, "=Tabasco")</f>
        <v>0</v>
      </c>
    </row>
    <row r="5" spans="1:4" x14ac:dyDescent="0.25">
      <c r="A5" s="6">
        <v>2019</v>
      </c>
      <c r="B5" s="9">
        <f>SUMIFS(Concentrado!C$2:C$166,Concentrado!$A$2:$A$166,"="&amp;$A5,Concentrado!$B$2:$B$166, "=Tabasco")</f>
        <v>0</v>
      </c>
      <c r="C5" s="9">
        <f>SUMIFS(Concentrado!D$2:D$166,Concentrado!$A$2:$A$166,"="&amp;$A5,Concentrado!$B$2:$B$166, "=Tabasco")</f>
        <v>0</v>
      </c>
      <c r="D5" s="9">
        <f>SUMIFS(Concentrado!E$2:E$166,Concentrado!$A$2:$A$166,"="&amp;$A5,Concentrado!$B$2:$B$166, "=Tabasco")</f>
        <v>0</v>
      </c>
    </row>
    <row r="6" spans="1:4" x14ac:dyDescent="0.25">
      <c r="A6" s="6">
        <v>2020</v>
      </c>
      <c r="B6" s="9">
        <f>SUMIFS(Concentrado!C$2:C$166,Concentrado!$A$2:$A$166,"="&amp;$A6,Concentrado!$B$2:$B$166, "=Tabasco")</f>
        <v>88</v>
      </c>
      <c r="C6" s="9">
        <f>SUMIFS(Concentrado!D$2:D$166,Concentrado!$A$2:$A$166,"="&amp;$A6,Concentrado!$B$2:$B$166, "=Tabasco")</f>
        <v>566</v>
      </c>
      <c r="D6" s="9">
        <f>SUMIFS(Concentrado!E$2:E$166,Concentrado!$A$2:$A$166,"="&amp;$A6,Concentrado!$B$2:$B$166, "=Tabasco")</f>
        <v>654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"=Aguascalientes")</f>
        <v>3719</v>
      </c>
      <c r="C2" s="9">
        <f>SUMIFS(Concentrado!D$2:D$166,Concentrado!$A$2:$A$166,"="&amp;$A2,Concentrado!$B$2:$B$166, "=Aguascalientes")</f>
        <v>20435</v>
      </c>
      <c r="D2" s="9">
        <f>SUMIFS(Concentrado!E$2:E$166,Concentrado!$A$2:$A$166,"="&amp;$A2,Concentrado!$B$2:$B$166, "=Aguascalientes")</f>
        <v>24154</v>
      </c>
    </row>
    <row r="3" spans="1:4" x14ac:dyDescent="0.25">
      <c r="A3" s="6">
        <v>2017</v>
      </c>
      <c r="B3" s="9">
        <f>SUMIFS(Concentrado!C$2:C$166,Concentrado!$A$2:$A$166,"="&amp;$A3,Concentrado!$B$2:$B$166, "=Aguascalientes")</f>
        <v>3562</v>
      </c>
      <c r="C3" s="9">
        <f>SUMIFS(Concentrado!D$2:D$166,Concentrado!$A$2:$A$166,"="&amp;$A3,Concentrado!$B$2:$B$166, "=Aguascalientes")</f>
        <v>17839</v>
      </c>
      <c r="D3" s="9">
        <f>SUMIFS(Concentrado!E$2:E$166,Concentrado!$A$2:$A$166,"="&amp;$A3,Concentrado!$B$2:$B$166, "=Aguascalientes")</f>
        <v>21401</v>
      </c>
    </row>
    <row r="4" spans="1:4" x14ac:dyDescent="0.25">
      <c r="A4" s="6">
        <v>2018</v>
      </c>
      <c r="B4" s="9">
        <f>SUMIFS(Concentrado!C$2:C$166,Concentrado!$A$2:$A$166,"="&amp;$A4,Concentrado!$B$2:$B$166, "=Aguascalientes")</f>
        <v>4163</v>
      </c>
      <c r="C4" s="9">
        <f>SUMIFS(Concentrado!D$2:D$166,Concentrado!$A$2:$A$166,"="&amp;$A4,Concentrado!$B$2:$B$166, "=Aguascalientes")</f>
        <v>19332</v>
      </c>
      <c r="D4" s="9">
        <f>SUMIFS(Concentrado!E$2:E$166,Concentrado!$A$2:$A$166,"="&amp;$A4,Concentrado!$B$2:$B$166, "=Aguascalientes")</f>
        <v>23495</v>
      </c>
    </row>
    <row r="5" spans="1:4" x14ac:dyDescent="0.25">
      <c r="A5" s="6">
        <v>2019</v>
      </c>
      <c r="B5" s="9">
        <f>SUMIFS(Concentrado!C$2:C$166,Concentrado!$A$2:$A$166,"="&amp;$A5,Concentrado!$B$2:$B$166, "=Aguascalientes")</f>
        <v>3565</v>
      </c>
      <c r="C5" s="9">
        <f>SUMIFS(Concentrado!D$2:D$166,Concentrado!$A$2:$A$166,"="&amp;$A5,Concentrado!$B$2:$B$166, "=Aguascalientes")</f>
        <v>17466</v>
      </c>
      <c r="D5" s="9">
        <f>SUMIFS(Concentrado!E$2:E$166,Concentrado!$A$2:$A$166,"="&amp;$A5,Concentrado!$B$2:$B$166, "=Aguascalientes")</f>
        <v>21031</v>
      </c>
    </row>
    <row r="6" spans="1:4" x14ac:dyDescent="0.25">
      <c r="A6" s="6">
        <v>2020</v>
      </c>
      <c r="B6" s="9">
        <f>SUMIFS(Concentrado!C$2:C$166,Concentrado!$A$2:$A$166,"="&amp;$A6,Concentrado!$B$2:$B$166, "=Aguascalientes")</f>
        <v>47</v>
      </c>
      <c r="C6" s="9">
        <f>SUMIFS(Concentrado!D$2:D$166,Concentrado!$A$2:$A$166,"="&amp;$A6,Concentrado!$B$2:$B$166, "=Aguascalientes")</f>
        <v>1640</v>
      </c>
      <c r="D6" s="9">
        <f>SUMIFS(Concentrado!E$2:E$166,Concentrado!$A$2:$A$166,"="&amp;$A6,Concentrado!$B$2:$B$166, "=Aguascalientes")</f>
        <v>1687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"=Tamaulipas")</f>
        <v>1208</v>
      </c>
      <c r="C2" s="9">
        <f>SUMIFS(Concentrado!D$2:D$166,Concentrado!$A$2:$A$166,"="&amp;$A2,Concentrado!$B$2:$B$166, "=Tamaulipas")</f>
        <v>5618</v>
      </c>
      <c r="D2" s="9">
        <f>SUMIFS(Concentrado!E$2:E$166,Concentrado!$A$2:$A$166,"="&amp;$A2,Concentrado!$B$2:$B$166, "=Tamaulipas")</f>
        <v>6826</v>
      </c>
    </row>
    <row r="3" spans="1:4" x14ac:dyDescent="0.25">
      <c r="A3" s="6">
        <v>2017</v>
      </c>
      <c r="B3" s="9">
        <f>SUMIFS(Concentrado!C$2:C$166,Concentrado!$A$2:$A$166,"="&amp;$A3,Concentrado!$B$2:$B$166, "=Tamaulipas")</f>
        <v>1131</v>
      </c>
      <c r="C3" s="9">
        <f>SUMIFS(Concentrado!D$2:D$166,Concentrado!$A$2:$A$166,"="&amp;$A3,Concentrado!$B$2:$B$166, "=Tamaulipas")</f>
        <v>6616</v>
      </c>
      <c r="D3" s="9">
        <f>SUMIFS(Concentrado!E$2:E$166,Concentrado!$A$2:$A$166,"="&amp;$A3,Concentrado!$B$2:$B$166, "=Tamaulipas")</f>
        <v>7747</v>
      </c>
    </row>
    <row r="4" spans="1:4" x14ac:dyDescent="0.25">
      <c r="A4" s="6">
        <v>2018</v>
      </c>
      <c r="B4" s="9">
        <f>SUMIFS(Concentrado!C$2:C$166,Concentrado!$A$2:$A$166,"="&amp;$A4,Concentrado!$B$2:$B$166, "=Tamaulipas")</f>
        <v>1333</v>
      </c>
      <c r="C4" s="9">
        <f>SUMIFS(Concentrado!D$2:D$166,Concentrado!$A$2:$A$166,"="&amp;$A4,Concentrado!$B$2:$B$166, "=Tamaulipas")</f>
        <v>5441</v>
      </c>
      <c r="D4" s="9">
        <f>SUMIFS(Concentrado!E$2:E$166,Concentrado!$A$2:$A$166,"="&amp;$A4,Concentrado!$B$2:$B$166, "=Tamaulipas")</f>
        <v>6774</v>
      </c>
    </row>
    <row r="5" spans="1:4" x14ac:dyDescent="0.25">
      <c r="A5" s="6">
        <v>2019</v>
      </c>
      <c r="B5" s="9">
        <f>SUMIFS(Concentrado!C$2:C$166,Concentrado!$A$2:$A$166,"="&amp;$A5,Concentrado!$B$2:$B$166, "=Tamaulipas")</f>
        <v>1117</v>
      </c>
      <c r="C5" s="9">
        <f>SUMIFS(Concentrado!D$2:D$166,Concentrado!$A$2:$A$166,"="&amp;$A5,Concentrado!$B$2:$B$166, "=Tamaulipas")</f>
        <v>5288</v>
      </c>
      <c r="D5" s="9">
        <f>SUMIFS(Concentrado!E$2:E$166,Concentrado!$A$2:$A$166,"="&amp;$A5,Concentrado!$B$2:$B$166, "=Tamaulipas")</f>
        <v>6405</v>
      </c>
    </row>
    <row r="6" spans="1:4" x14ac:dyDescent="0.25">
      <c r="A6" s="6">
        <v>2020</v>
      </c>
      <c r="B6" s="9">
        <f>SUMIFS(Concentrado!C$2:C$166,Concentrado!$A$2:$A$166,"="&amp;$A6,Concentrado!$B$2:$B$166, "=Tamaulipas")</f>
        <v>0</v>
      </c>
      <c r="C6" s="9">
        <f>SUMIFS(Concentrado!D$2:D$166,Concentrado!$A$2:$A$166,"="&amp;$A6,Concentrado!$B$2:$B$166, "=Tamaulipas")</f>
        <v>550</v>
      </c>
      <c r="D6" s="9">
        <f>SUMIFS(Concentrado!E$2:E$166,Concentrado!$A$2:$A$166,"="&amp;$A6,Concentrado!$B$2:$B$166, "=Tamaulipas")</f>
        <v>550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"=Tlaxcala")</f>
        <v>604</v>
      </c>
      <c r="C2" s="9">
        <f>SUMIFS(Concentrado!D$2:D$166,Concentrado!$A$2:$A$166,"="&amp;$A2,Concentrado!$B$2:$B$166, "=Tlaxcala")</f>
        <v>2379</v>
      </c>
      <c r="D2" s="9">
        <f>SUMIFS(Concentrado!E$2:E$166,Concentrado!$A$2:$A$166,"="&amp;$A2,Concentrado!$B$2:$B$166, "=Tlaxcala")</f>
        <v>2983</v>
      </c>
    </row>
    <row r="3" spans="1:4" x14ac:dyDescent="0.25">
      <c r="A3" s="6">
        <v>2017</v>
      </c>
      <c r="B3" s="9">
        <f>SUMIFS(Concentrado!C$2:C$166,Concentrado!$A$2:$A$166,"="&amp;$A3,Concentrado!$B$2:$B$166, "=Tlaxcala")</f>
        <v>519</v>
      </c>
      <c r="C3" s="9">
        <f>SUMIFS(Concentrado!D$2:D$166,Concentrado!$A$2:$A$166,"="&amp;$A3,Concentrado!$B$2:$B$166, "=Tlaxcala")</f>
        <v>2379</v>
      </c>
      <c r="D3" s="9">
        <f>SUMIFS(Concentrado!E$2:E$166,Concentrado!$A$2:$A$166,"="&amp;$A3,Concentrado!$B$2:$B$166, "=Tlaxcala")</f>
        <v>2898</v>
      </c>
    </row>
    <row r="4" spans="1:4" x14ac:dyDescent="0.25">
      <c r="A4" s="6">
        <v>2018</v>
      </c>
      <c r="B4" s="9">
        <f>SUMIFS(Concentrado!C$2:C$166,Concentrado!$A$2:$A$166,"="&amp;$A4,Concentrado!$B$2:$B$166, "=Tlaxcala")</f>
        <v>577</v>
      </c>
      <c r="C4" s="9">
        <f>SUMIFS(Concentrado!D$2:D$166,Concentrado!$A$2:$A$166,"="&amp;$A4,Concentrado!$B$2:$B$166, "=Tlaxcala")</f>
        <v>2580</v>
      </c>
      <c r="D4" s="9">
        <f>SUMIFS(Concentrado!E$2:E$166,Concentrado!$A$2:$A$166,"="&amp;$A4,Concentrado!$B$2:$B$166, "=Tlaxcala")</f>
        <v>3157</v>
      </c>
    </row>
    <row r="5" spans="1:4" x14ac:dyDescent="0.25">
      <c r="A5" s="6">
        <v>2019</v>
      </c>
      <c r="B5" s="9">
        <f>SUMIFS(Concentrado!C$2:C$166,Concentrado!$A$2:$A$166,"="&amp;$A5,Concentrado!$B$2:$B$166, "=Tlaxcala")</f>
        <v>418</v>
      </c>
      <c r="C5" s="9">
        <f>SUMIFS(Concentrado!D$2:D$166,Concentrado!$A$2:$A$166,"="&amp;$A5,Concentrado!$B$2:$B$166, "=Tlaxcala")</f>
        <v>2482</v>
      </c>
      <c r="D5" s="9">
        <f>SUMIFS(Concentrado!E$2:E$166,Concentrado!$A$2:$A$166,"="&amp;$A5,Concentrado!$B$2:$B$166, "=Tlaxcala")</f>
        <v>2900</v>
      </c>
    </row>
    <row r="6" spans="1:4" x14ac:dyDescent="0.25">
      <c r="A6" s="6">
        <v>2020</v>
      </c>
      <c r="B6" s="9">
        <f>SUMIFS(Concentrado!C$2:C$166,Concentrado!$A$2:$A$166,"="&amp;$A6,Concentrado!$B$2:$B$166, "=Tlaxcala")</f>
        <v>0</v>
      </c>
      <c r="C6" s="9">
        <f>SUMIFS(Concentrado!D$2:D$166,Concentrado!$A$2:$A$166,"="&amp;$A6,Concentrado!$B$2:$B$166, "=Tlaxcala")</f>
        <v>0</v>
      </c>
      <c r="D6" s="9">
        <f>SUMIFS(Concentrado!E$2:E$166,Concentrado!$A$2:$A$166,"="&amp;$A6,Concentrado!$B$2:$B$166, "=Tlaxcala")</f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"=Veracruz")</f>
        <v>2969</v>
      </c>
      <c r="C2" s="9">
        <f>SUMIFS(Concentrado!D$2:D$166,Concentrado!$A$2:$A$166,"="&amp;$A2,Concentrado!$B$2:$B$166, "=Veracruz")</f>
        <v>12489</v>
      </c>
      <c r="D2" s="9">
        <f>SUMIFS(Concentrado!E$2:E$166,Concentrado!$A$2:$A$166,"="&amp;$A2,Concentrado!$B$2:$B$166, "=Veracruz")</f>
        <v>15458</v>
      </c>
    </row>
    <row r="3" spans="1:4" x14ac:dyDescent="0.25">
      <c r="A3" s="6">
        <v>2017</v>
      </c>
      <c r="B3" s="9">
        <f>SUMIFS(Concentrado!C$2:C$166,Concentrado!$A$2:$A$166,"="&amp;$A3,Concentrado!$B$2:$B$166, "=Veracruz")</f>
        <v>2504</v>
      </c>
      <c r="C3" s="9">
        <f>SUMIFS(Concentrado!D$2:D$166,Concentrado!$A$2:$A$166,"="&amp;$A3,Concentrado!$B$2:$B$166, "=Veracruz")</f>
        <v>10630</v>
      </c>
      <c r="D3" s="9">
        <f>SUMIFS(Concentrado!E$2:E$166,Concentrado!$A$2:$A$166,"="&amp;$A3,Concentrado!$B$2:$B$166, "=Veracruz")</f>
        <v>13134</v>
      </c>
    </row>
    <row r="4" spans="1:4" x14ac:dyDescent="0.25">
      <c r="A4" s="6">
        <v>2018</v>
      </c>
      <c r="B4" s="9">
        <f>SUMIFS(Concentrado!C$2:C$166,Concentrado!$A$2:$A$166,"="&amp;$A4,Concentrado!$B$2:$B$166, "=Veracruz")</f>
        <v>2383</v>
      </c>
      <c r="C4" s="9">
        <f>SUMIFS(Concentrado!D$2:D$166,Concentrado!$A$2:$A$166,"="&amp;$A4,Concentrado!$B$2:$B$166, "=Veracruz")</f>
        <v>11948</v>
      </c>
      <c r="D4" s="9">
        <f>SUMIFS(Concentrado!E$2:E$166,Concentrado!$A$2:$A$166,"="&amp;$A4,Concentrado!$B$2:$B$166, "=Veracruz")</f>
        <v>14331</v>
      </c>
    </row>
    <row r="5" spans="1:4" x14ac:dyDescent="0.25">
      <c r="A5" s="6">
        <v>2019</v>
      </c>
      <c r="B5" s="9">
        <f>SUMIFS(Concentrado!C$2:C$166,Concentrado!$A$2:$A$166,"="&amp;$A5,Concentrado!$B$2:$B$166, "=Veracruz")</f>
        <v>1950</v>
      </c>
      <c r="C5" s="9">
        <f>SUMIFS(Concentrado!D$2:D$166,Concentrado!$A$2:$A$166,"="&amp;$A5,Concentrado!$B$2:$B$166, "=Veracruz")</f>
        <v>11021</v>
      </c>
      <c r="D5" s="9">
        <f>SUMIFS(Concentrado!E$2:E$166,Concentrado!$A$2:$A$166,"="&amp;$A5,Concentrado!$B$2:$B$166, "=Veracruz")</f>
        <v>12971</v>
      </c>
    </row>
    <row r="6" spans="1:4" x14ac:dyDescent="0.25">
      <c r="A6" s="6">
        <v>2020</v>
      </c>
      <c r="B6" s="9">
        <f>SUMIFS(Concentrado!C$2:C$166,Concentrado!$A$2:$A$166,"="&amp;$A6,Concentrado!$B$2:$B$166, "=Veracruz")</f>
        <v>196</v>
      </c>
      <c r="C6" s="9">
        <f>SUMIFS(Concentrado!D$2:D$166,Concentrado!$A$2:$A$166,"="&amp;$A6,Concentrado!$B$2:$B$166, "=Veracruz")</f>
        <v>1481</v>
      </c>
      <c r="D6" s="9">
        <f>SUMIFS(Concentrado!E$2:E$166,Concentrado!$A$2:$A$166,"="&amp;$A6,Concentrado!$B$2:$B$166, "=Veracruz")</f>
        <v>1677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"=Yucatán")</f>
        <v>900</v>
      </c>
      <c r="C2" s="9">
        <f>SUMIFS(Concentrado!D$2:D$166,Concentrado!$A$2:$A$166,"="&amp;$A2,Concentrado!$B$2:$B$166, "=Yucatán")</f>
        <v>3314</v>
      </c>
      <c r="D2" s="9">
        <f>SUMIFS(Concentrado!E$2:E$166,Concentrado!$A$2:$A$166,"="&amp;$A2,Concentrado!$B$2:$B$166, "=Yucatán")</f>
        <v>4214</v>
      </c>
    </row>
    <row r="3" spans="1:4" x14ac:dyDescent="0.25">
      <c r="A3" s="6">
        <v>2017</v>
      </c>
      <c r="B3" s="9">
        <f>SUMIFS(Concentrado!C$2:C$166,Concentrado!$A$2:$A$166,"="&amp;$A3,Concentrado!$B$2:$B$166, "=Yucatán")</f>
        <v>3412</v>
      </c>
      <c r="C3" s="9">
        <f>SUMIFS(Concentrado!D$2:D$166,Concentrado!$A$2:$A$166,"="&amp;$A3,Concentrado!$B$2:$B$166, "=Yucatán")</f>
        <v>19138</v>
      </c>
      <c r="D3" s="9">
        <f>SUMIFS(Concentrado!E$2:E$166,Concentrado!$A$2:$A$166,"="&amp;$A3,Concentrado!$B$2:$B$166, "=Yucatán")</f>
        <v>22550</v>
      </c>
    </row>
    <row r="4" spans="1:4" x14ac:dyDescent="0.25">
      <c r="A4" s="6">
        <v>2018</v>
      </c>
      <c r="B4" s="9">
        <f>SUMIFS(Concentrado!C$2:C$166,Concentrado!$A$2:$A$166,"="&amp;$A4,Concentrado!$B$2:$B$166, "=Yucatán")</f>
        <v>2482</v>
      </c>
      <c r="C4" s="9">
        <f>SUMIFS(Concentrado!D$2:D$166,Concentrado!$A$2:$A$166,"="&amp;$A4,Concentrado!$B$2:$B$166, "=Yucatán")</f>
        <v>14478</v>
      </c>
      <c r="D4" s="9">
        <f>SUMIFS(Concentrado!E$2:E$166,Concentrado!$A$2:$A$166,"="&amp;$A4,Concentrado!$B$2:$B$166, "=Yucatán")</f>
        <v>16960</v>
      </c>
    </row>
    <row r="5" spans="1:4" x14ac:dyDescent="0.25">
      <c r="A5" s="6">
        <v>2019</v>
      </c>
      <c r="B5" s="9">
        <f>SUMIFS(Concentrado!C$2:C$166,Concentrado!$A$2:$A$166,"="&amp;$A5,Concentrado!$B$2:$B$166, "=Yucatán")</f>
        <v>687</v>
      </c>
      <c r="C5" s="9">
        <f>SUMIFS(Concentrado!D$2:D$166,Concentrado!$A$2:$A$166,"="&amp;$A5,Concentrado!$B$2:$B$166, "=Yucatán")</f>
        <v>2662</v>
      </c>
      <c r="D5" s="9">
        <f>SUMIFS(Concentrado!E$2:E$166,Concentrado!$A$2:$A$166,"="&amp;$A5,Concentrado!$B$2:$B$166, "=Yucatán")</f>
        <v>3349</v>
      </c>
    </row>
    <row r="6" spans="1:4" x14ac:dyDescent="0.25">
      <c r="A6" s="6">
        <v>2020</v>
      </c>
      <c r="B6" s="9">
        <f>SUMIFS(Concentrado!C$2:C$166,Concentrado!$A$2:$A$166,"="&amp;$A6,Concentrado!$B$2:$B$166, "=Yucatán")</f>
        <v>414</v>
      </c>
      <c r="C6" s="9">
        <f>SUMIFS(Concentrado!D$2:D$166,Concentrado!$A$2:$A$166,"="&amp;$A6,Concentrado!$B$2:$B$166, "=Yucatán")</f>
        <v>4124</v>
      </c>
      <c r="D6" s="9">
        <f>SUMIFS(Concentrado!E$2:E$166,Concentrado!$A$2:$A$166,"="&amp;$A6,Concentrado!$B$2:$B$166, "=Yucatán")</f>
        <v>4538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"=Zacatecas")</f>
        <v>2116</v>
      </c>
      <c r="C2" s="9">
        <f>SUMIFS(Concentrado!D$2:D$166,Concentrado!$A$2:$A$166,"="&amp;$A2,Concentrado!$B$2:$B$166, "=Zacatecas")</f>
        <v>6899</v>
      </c>
      <c r="D2" s="9">
        <f>SUMIFS(Concentrado!E$2:E$166,Concentrado!$A$2:$A$166,"="&amp;$A2,Concentrado!$B$2:$B$166, "=Zacatecas")</f>
        <v>9015</v>
      </c>
    </row>
    <row r="3" spans="1:4" x14ac:dyDescent="0.25">
      <c r="A3" s="6">
        <v>2017</v>
      </c>
      <c r="B3" s="9">
        <f>SUMIFS(Concentrado!C$2:C$166,Concentrado!$A$2:$A$166,"="&amp;$A3,Concentrado!$B$2:$B$166, "=Zacatecas")</f>
        <v>2027</v>
      </c>
      <c r="C3" s="9">
        <f>SUMIFS(Concentrado!D$2:D$166,Concentrado!$A$2:$A$166,"="&amp;$A3,Concentrado!$B$2:$B$166, "=Zacatecas")</f>
        <v>7759</v>
      </c>
      <c r="D3" s="9">
        <f>SUMIFS(Concentrado!E$2:E$166,Concentrado!$A$2:$A$166,"="&amp;$A3,Concentrado!$B$2:$B$166, "=Zacatecas")</f>
        <v>9786</v>
      </c>
    </row>
    <row r="4" spans="1:4" x14ac:dyDescent="0.25">
      <c r="A4" s="6">
        <v>2018</v>
      </c>
      <c r="B4" s="9">
        <f>SUMIFS(Concentrado!C$2:C$166,Concentrado!$A$2:$A$166,"="&amp;$A4,Concentrado!$B$2:$B$166, "=Zacatecas")</f>
        <v>1781</v>
      </c>
      <c r="C4" s="9">
        <f>SUMIFS(Concentrado!D$2:D$166,Concentrado!$A$2:$A$166,"="&amp;$A4,Concentrado!$B$2:$B$166, "=Zacatecas")</f>
        <v>5524</v>
      </c>
      <c r="D4" s="9">
        <f>SUMIFS(Concentrado!E$2:E$166,Concentrado!$A$2:$A$166,"="&amp;$A4,Concentrado!$B$2:$B$166, "=Zacatecas")</f>
        <v>7305</v>
      </c>
    </row>
    <row r="5" spans="1:4" x14ac:dyDescent="0.25">
      <c r="A5" s="6">
        <v>2019</v>
      </c>
      <c r="B5" s="9">
        <f>SUMIFS(Concentrado!C$2:C$166,Concentrado!$A$2:$A$166,"="&amp;$A5,Concentrado!$B$2:$B$166, "=Zacatecas")</f>
        <v>1863</v>
      </c>
      <c r="C5" s="9">
        <f>SUMIFS(Concentrado!D$2:D$166,Concentrado!$A$2:$A$166,"="&amp;$A5,Concentrado!$B$2:$B$166, "=Zacatecas")</f>
        <v>7864</v>
      </c>
      <c r="D5" s="9">
        <f>SUMIFS(Concentrado!E$2:E$166,Concentrado!$A$2:$A$166,"="&amp;$A5,Concentrado!$B$2:$B$166, "=Zacatecas")</f>
        <v>9727</v>
      </c>
    </row>
    <row r="6" spans="1:4" x14ac:dyDescent="0.25">
      <c r="A6" s="6">
        <v>2020</v>
      </c>
      <c r="B6" s="9">
        <f>SUMIFS(Concentrado!C$2:C$166,Concentrado!$A$2:$A$166,"="&amp;$A6,Concentrado!$B$2:$B$166, "=Zacatecas")</f>
        <v>160</v>
      </c>
      <c r="C6" s="9">
        <f>SUMIFS(Concentrado!D$2:D$166,Concentrado!$A$2:$A$166,"="&amp;$A6,Concentrado!$B$2:$B$166, "=Zacatecas")</f>
        <v>1224</v>
      </c>
      <c r="D6" s="9">
        <f>SUMIFS(Concentrado!E$2:E$166,Concentrado!$A$2:$A$166,"="&amp;$A6,Concentrado!$B$2:$B$166, "=Zacatecas")</f>
        <v>1384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"=Baja California")</f>
        <v>0</v>
      </c>
      <c r="C2" s="9">
        <f>SUMIFS(Concentrado!D$2:D$166,Concentrado!$A$2:$A$166,"="&amp;$A2,Concentrado!$B$2:$B$166, "=Baja California")</f>
        <v>0</v>
      </c>
      <c r="D2" s="9">
        <f>SUMIFS(Concentrado!E$2:E$166,Concentrado!$A$2:$A$166,"="&amp;$A2,Concentrado!$B$2:$B$166, "=Baja California")</f>
        <v>0</v>
      </c>
    </row>
    <row r="3" spans="1:4" x14ac:dyDescent="0.25">
      <c r="A3" s="6">
        <v>2017</v>
      </c>
      <c r="B3" s="9">
        <f>SUMIFS(Concentrado!C$2:C$166,Concentrado!$A$2:$A$166,"="&amp;$A3,Concentrado!$B$2:$B$166, "=Baja California")</f>
        <v>0</v>
      </c>
      <c r="C3" s="9">
        <f>SUMIFS(Concentrado!D$2:D$166,Concentrado!$A$2:$A$166,"="&amp;$A3,Concentrado!$B$2:$B$166, "=Baja California")</f>
        <v>0</v>
      </c>
      <c r="D3" s="9">
        <f>SUMIFS(Concentrado!E$2:E$166,Concentrado!$A$2:$A$166,"="&amp;$A3,Concentrado!$B$2:$B$166, "=Baja California")</f>
        <v>0</v>
      </c>
    </row>
    <row r="4" spans="1:4" x14ac:dyDescent="0.25">
      <c r="A4" s="6">
        <v>2018</v>
      </c>
      <c r="B4" s="9">
        <f>SUMIFS(Concentrado!C$2:C$166,Concentrado!$A$2:$A$166,"="&amp;$A4,Concentrado!$B$2:$B$166, "=Baja California")</f>
        <v>0</v>
      </c>
      <c r="C4" s="9">
        <f>SUMIFS(Concentrado!D$2:D$166,Concentrado!$A$2:$A$166,"="&amp;$A4,Concentrado!$B$2:$B$166, "=Baja California")</f>
        <v>0</v>
      </c>
      <c r="D4" s="9">
        <f>SUMIFS(Concentrado!E$2:E$166,Concentrado!$A$2:$A$166,"="&amp;$A4,Concentrado!$B$2:$B$166, "=Baja California")</f>
        <v>0</v>
      </c>
    </row>
    <row r="5" spans="1:4" x14ac:dyDescent="0.25">
      <c r="A5" s="6">
        <v>2019</v>
      </c>
      <c r="B5" s="9">
        <f>SUMIFS(Concentrado!C$2:C$166,Concentrado!$A$2:$A$166,"="&amp;$A5,Concentrado!$B$2:$B$166, "=Baja California")</f>
        <v>0</v>
      </c>
      <c r="C5" s="9">
        <f>SUMIFS(Concentrado!D$2:D$166,Concentrado!$A$2:$A$166,"="&amp;$A5,Concentrado!$B$2:$B$166, "=Baja California")</f>
        <v>0</v>
      </c>
      <c r="D5" s="9">
        <f>SUMIFS(Concentrado!E$2:E$166,Concentrado!$A$2:$A$166,"="&amp;$A5,Concentrado!$B$2:$B$166, "=Baja California")</f>
        <v>0</v>
      </c>
    </row>
    <row r="6" spans="1:4" x14ac:dyDescent="0.25">
      <c r="A6" s="6">
        <v>2020</v>
      </c>
      <c r="B6" s="9">
        <f>SUMIFS(Concentrado!C$2:C$166,Concentrado!$A$2:$A$166,"="&amp;$A6,Concentrado!$B$2:$B$166, "=Baja California")</f>
        <v>0</v>
      </c>
      <c r="C6" s="9">
        <f>SUMIFS(Concentrado!D$2:D$166,Concentrado!$A$2:$A$166,"="&amp;$A6,Concentrado!$B$2:$B$166, "=Baja California")</f>
        <v>0</v>
      </c>
      <c r="D6" s="9">
        <f>SUMIFS(Concentrado!E$2:E$166,Concentrado!$A$2:$A$166,"="&amp;$A6,Concentrado!$B$2:$B$166, "=Baja California")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"=Baja California Sur")</f>
        <v>2344</v>
      </c>
      <c r="C2" s="9">
        <f>SUMIFS(Concentrado!D$2:D$166,Concentrado!$A$2:$A$166,"="&amp;$A2,Concentrado!$B$2:$B$166, "=Baja California Sur")</f>
        <v>5196</v>
      </c>
      <c r="D2" s="9">
        <f>SUMIFS(Concentrado!E$2:E$166,Concentrado!$A$2:$A$166,"="&amp;$A2,Concentrado!$B$2:$B$166, "=Baja California Sur")</f>
        <v>7540</v>
      </c>
    </row>
    <row r="3" spans="1:4" x14ac:dyDescent="0.25">
      <c r="A3" s="6">
        <v>2017</v>
      </c>
      <c r="B3" s="9">
        <f>SUMIFS(Concentrado!C$2:C$166,Concentrado!$A$2:$A$166,"="&amp;$A3,Concentrado!$B$2:$B$166, "=Baja California Sur")</f>
        <v>1851</v>
      </c>
      <c r="C3" s="9">
        <f>SUMIFS(Concentrado!D$2:D$166,Concentrado!$A$2:$A$166,"="&amp;$A3,Concentrado!$B$2:$B$166, "=Baja California Sur")</f>
        <v>4230</v>
      </c>
      <c r="D3" s="9">
        <f>SUMIFS(Concentrado!E$2:E$166,Concentrado!$A$2:$A$166,"="&amp;$A3,Concentrado!$B$2:$B$166, "=Baja California Sur")</f>
        <v>6081</v>
      </c>
    </row>
    <row r="4" spans="1:4" x14ac:dyDescent="0.25">
      <c r="A4" s="6">
        <v>2018</v>
      </c>
      <c r="B4" s="9">
        <f>SUMIFS(Concentrado!C$2:C$166,Concentrado!$A$2:$A$166,"="&amp;$A4,Concentrado!$B$2:$B$166, "=Baja California Sur")</f>
        <v>1083</v>
      </c>
      <c r="C4" s="9">
        <f>SUMIFS(Concentrado!D$2:D$166,Concentrado!$A$2:$A$166,"="&amp;$A4,Concentrado!$B$2:$B$166, "=Baja California Sur")</f>
        <v>2451</v>
      </c>
      <c r="D4" s="9">
        <f>SUMIFS(Concentrado!E$2:E$166,Concentrado!$A$2:$A$166,"="&amp;$A4,Concentrado!$B$2:$B$166, "=Baja California Sur")</f>
        <v>3534</v>
      </c>
    </row>
    <row r="5" spans="1:4" x14ac:dyDescent="0.25">
      <c r="A5" s="6">
        <v>2019</v>
      </c>
      <c r="B5" s="9">
        <f>SUMIFS(Concentrado!C$2:C$166,Concentrado!$A$2:$A$166,"="&amp;$A5,Concentrado!$B$2:$B$166, "=Baja California Sur")</f>
        <v>974</v>
      </c>
      <c r="C5" s="9">
        <f>SUMIFS(Concentrado!D$2:D$166,Concentrado!$A$2:$A$166,"="&amp;$A5,Concentrado!$B$2:$B$166, "=Baja California Sur")</f>
        <v>2693</v>
      </c>
      <c r="D5" s="9">
        <f>SUMIFS(Concentrado!E$2:E$166,Concentrado!$A$2:$A$166,"="&amp;$A5,Concentrado!$B$2:$B$166, "=Baja California Sur")</f>
        <v>3667</v>
      </c>
    </row>
    <row r="6" spans="1:4" x14ac:dyDescent="0.25">
      <c r="A6" s="6">
        <v>2020</v>
      </c>
      <c r="B6" s="9">
        <f>SUMIFS(Concentrado!C$2:C$166,Concentrado!$A$2:$A$166,"="&amp;$A6,Concentrado!$B$2:$B$166, "=Baja California Sur")</f>
        <v>569</v>
      </c>
      <c r="C6" s="9">
        <f>SUMIFS(Concentrado!D$2:D$166,Concentrado!$A$2:$A$166,"="&amp;$A6,Concentrado!$B$2:$B$166, "=Baja California Sur")</f>
        <v>1892</v>
      </c>
      <c r="D6" s="9">
        <f>SUMIFS(Concentrado!E$2:E$166,Concentrado!$A$2:$A$166,"="&amp;$A6,Concentrado!$B$2:$B$166, "=Baja California Sur")</f>
        <v>2461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"=Campeche")</f>
        <v>451</v>
      </c>
      <c r="C2" s="9">
        <f>SUMIFS(Concentrado!D$2:D$166,Concentrado!$A$2:$A$166,"="&amp;$A2,Concentrado!$B$2:$B$166, "=Campeche")</f>
        <v>435</v>
      </c>
      <c r="D2" s="9">
        <f>SUMIFS(Concentrado!E$2:E$166,Concentrado!$A$2:$A$166,"="&amp;$A2,Concentrado!$B$2:$B$166, "=Campeche")</f>
        <v>886</v>
      </c>
    </row>
    <row r="3" spans="1:4" x14ac:dyDescent="0.25">
      <c r="A3" s="6">
        <v>2017</v>
      </c>
      <c r="B3" s="9">
        <f>SUMIFS(Concentrado!C$2:C$166,Concentrado!$A$2:$A$166,"="&amp;$A3,Concentrado!$B$2:$B$166, "=Campeche")</f>
        <v>415</v>
      </c>
      <c r="C3" s="9">
        <f>SUMIFS(Concentrado!D$2:D$166,Concentrado!$A$2:$A$166,"="&amp;$A3,Concentrado!$B$2:$B$166, "=Campeche")</f>
        <v>370</v>
      </c>
      <c r="D3" s="9">
        <f>SUMIFS(Concentrado!E$2:E$166,Concentrado!$A$2:$A$166,"="&amp;$A3,Concentrado!$B$2:$B$166, "=Campeche")</f>
        <v>785</v>
      </c>
    </row>
    <row r="4" spans="1:4" x14ac:dyDescent="0.25">
      <c r="A4" s="6">
        <v>2018</v>
      </c>
      <c r="B4" s="9">
        <f>SUMIFS(Concentrado!C$2:C$166,Concentrado!$A$2:$A$166,"="&amp;$A4,Concentrado!$B$2:$B$166, "=Campeche")</f>
        <v>797</v>
      </c>
      <c r="C4" s="9">
        <f>SUMIFS(Concentrado!D$2:D$166,Concentrado!$A$2:$A$166,"="&amp;$A4,Concentrado!$B$2:$B$166, "=Campeche")</f>
        <v>1992</v>
      </c>
      <c r="D4" s="9">
        <f>SUMIFS(Concentrado!E$2:E$166,Concentrado!$A$2:$A$166,"="&amp;$A4,Concentrado!$B$2:$B$166, "=Campeche")</f>
        <v>2789</v>
      </c>
    </row>
    <row r="5" spans="1:4" x14ac:dyDescent="0.25">
      <c r="A5" s="6">
        <v>2019</v>
      </c>
      <c r="B5" s="9">
        <f>SUMIFS(Concentrado!C$2:C$166,Concentrado!$A$2:$A$166,"="&amp;$A5,Concentrado!$B$2:$B$166, "=Campeche")</f>
        <v>1151</v>
      </c>
      <c r="C5" s="9">
        <f>SUMIFS(Concentrado!D$2:D$166,Concentrado!$A$2:$A$166,"="&amp;$A5,Concentrado!$B$2:$B$166, "=Campeche")</f>
        <v>4020</v>
      </c>
      <c r="D5" s="9">
        <f>SUMIFS(Concentrado!E$2:E$166,Concentrado!$A$2:$A$166,"="&amp;$A5,Concentrado!$B$2:$B$166, "=Campeche")</f>
        <v>5171</v>
      </c>
    </row>
    <row r="6" spans="1:4" x14ac:dyDescent="0.25">
      <c r="A6" s="6">
        <v>2020</v>
      </c>
      <c r="B6" s="9">
        <f>SUMIFS(Concentrado!C$2:C$166,Concentrado!$A$2:$A$166,"="&amp;$A6,Concentrado!$B$2:$B$166, "=Campeche")</f>
        <v>684</v>
      </c>
      <c r="C6" s="9">
        <f>SUMIFS(Concentrado!D$2:D$166,Concentrado!$A$2:$A$166,"="&amp;$A6,Concentrado!$B$2:$B$166, "=Campeche")</f>
        <v>1779</v>
      </c>
      <c r="D6" s="9">
        <f>SUMIFS(Concentrado!E$2:E$166,Concentrado!$A$2:$A$166,"="&amp;$A6,Concentrado!$B$2:$B$166, "=Campeche")</f>
        <v>2463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"=Chiapas")</f>
        <v>902</v>
      </c>
      <c r="C2" s="9">
        <f>SUMIFS(Concentrado!D$2:D$166,Concentrado!$A$2:$A$166,"="&amp;$A2,Concentrado!$B$2:$B$166, "=Chiapas")</f>
        <v>3146</v>
      </c>
      <c r="D2" s="9">
        <f>SUMIFS(Concentrado!E$2:E$166,Concentrado!$A$2:$A$166,"="&amp;$A2,Concentrado!$B$2:$B$166, "=Chiapas")</f>
        <v>4048</v>
      </c>
    </row>
    <row r="3" spans="1:4" x14ac:dyDescent="0.25">
      <c r="A3" s="6">
        <v>2017</v>
      </c>
      <c r="B3" s="9">
        <f>SUMIFS(Concentrado!C$2:C$166,Concentrado!$A$2:$A$166,"="&amp;$A3,Concentrado!$B$2:$B$166, "=Chiapas")</f>
        <v>907</v>
      </c>
      <c r="C3" s="9">
        <f>SUMIFS(Concentrado!D$2:D$166,Concentrado!$A$2:$A$166,"="&amp;$A3,Concentrado!$B$2:$B$166, "=Chiapas")</f>
        <v>3076</v>
      </c>
      <c r="D3" s="9">
        <f>SUMIFS(Concentrado!E$2:E$166,Concentrado!$A$2:$A$166,"="&amp;$A3,Concentrado!$B$2:$B$166, "=Chiapas")</f>
        <v>3983</v>
      </c>
    </row>
    <row r="4" spans="1:4" x14ac:dyDescent="0.25">
      <c r="A4" s="6">
        <v>2018</v>
      </c>
      <c r="B4" s="9">
        <f>SUMIFS(Concentrado!C$2:C$166,Concentrado!$A$2:$A$166,"="&amp;$A4,Concentrado!$B$2:$B$166, "=Chiapas")</f>
        <v>315</v>
      </c>
      <c r="C4" s="9">
        <f>SUMIFS(Concentrado!D$2:D$166,Concentrado!$A$2:$A$166,"="&amp;$A4,Concentrado!$B$2:$B$166, "=Chiapas")</f>
        <v>2044</v>
      </c>
      <c r="D4" s="9">
        <f>SUMIFS(Concentrado!E$2:E$166,Concentrado!$A$2:$A$166,"="&amp;$A4,Concentrado!$B$2:$B$166, "=Chiapas")</f>
        <v>2359</v>
      </c>
    </row>
    <row r="5" spans="1:4" x14ac:dyDescent="0.25">
      <c r="A5" s="6">
        <v>2019</v>
      </c>
      <c r="B5" s="9">
        <f>SUMIFS(Concentrado!C$2:C$166,Concentrado!$A$2:$A$166,"="&amp;$A5,Concentrado!$B$2:$B$166, "=Chiapas")</f>
        <v>398</v>
      </c>
      <c r="C5" s="9">
        <f>SUMIFS(Concentrado!D$2:D$166,Concentrado!$A$2:$A$166,"="&amp;$A5,Concentrado!$B$2:$B$166, "=Chiapas")</f>
        <v>1744</v>
      </c>
      <c r="D5" s="9">
        <f>SUMIFS(Concentrado!E$2:E$166,Concentrado!$A$2:$A$166,"="&amp;$A5,Concentrado!$B$2:$B$166, "=Chiapas")</f>
        <v>2142</v>
      </c>
    </row>
    <row r="6" spans="1:4" x14ac:dyDescent="0.25">
      <c r="A6" s="6">
        <v>2020</v>
      </c>
      <c r="B6" s="9">
        <f>SUMIFS(Concentrado!C$2:C$166,Concentrado!$A$2:$A$166,"="&amp;$A6,Concentrado!$B$2:$B$166, "=Chiapas")</f>
        <v>43</v>
      </c>
      <c r="C6" s="9">
        <f>SUMIFS(Concentrado!D$2:D$166,Concentrado!$A$2:$A$166,"="&amp;$A6,Concentrado!$B$2:$B$166, "=Chiapas")</f>
        <v>39638</v>
      </c>
      <c r="D6" s="9">
        <f>SUMIFS(Concentrado!E$2:E$166,Concentrado!$A$2:$A$166,"="&amp;$A6,Concentrado!$B$2:$B$166, "=Chiapas")</f>
        <v>39681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"=Chihuahua")</f>
        <v>3116</v>
      </c>
      <c r="C2" s="9">
        <f>SUMIFS(Concentrado!D$2:D$166,Concentrado!$A$2:$A$166,"="&amp;$A2,Concentrado!$B$2:$B$166, "=Chihuahua")</f>
        <v>10206</v>
      </c>
      <c r="D2" s="9">
        <f>SUMIFS(Concentrado!E$2:E$166,Concentrado!$A$2:$A$166,"="&amp;$A2,Concentrado!$B$2:$B$166, "=Chihuahua")</f>
        <v>13322</v>
      </c>
    </row>
    <row r="3" spans="1:4" x14ac:dyDescent="0.25">
      <c r="A3" s="6">
        <v>2017</v>
      </c>
      <c r="B3" s="9">
        <f>SUMIFS(Concentrado!C$2:C$166,Concentrado!$A$2:$A$166,"="&amp;$A3,Concentrado!$B$2:$B$166, "=Chihuahua")</f>
        <v>1984</v>
      </c>
      <c r="C3" s="9">
        <f>SUMIFS(Concentrado!D$2:D$166,Concentrado!$A$2:$A$166,"="&amp;$A3,Concentrado!$B$2:$B$166, "=Chihuahua")</f>
        <v>7530</v>
      </c>
      <c r="D3" s="9">
        <f>SUMIFS(Concentrado!E$2:E$166,Concentrado!$A$2:$A$166,"="&amp;$A3,Concentrado!$B$2:$B$166, "=Chihuahua")</f>
        <v>9514</v>
      </c>
    </row>
    <row r="4" spans="1:4" x14ac:dyDescent="0.25">
      <c r="A4" s="6">
        <v>2018</v>
      </c>
      <c r="B4" s="9">
        <f>SUMIFS(Concentrado!C$2:C$166,Concentrado!$A$2:$A$166,"="&amp;$A4,Concentrado!$B$2:$B$166, "=Chihuahua")</f>
        <v>619</v>
      </c>
      <c r="C4" s="9">
        <f>SUMIFS(Concentrado!D$2:D$166,Concentrado!$A$2:$A$166,"="&amp;$A4,Concentrado!$B$2:$B$166, "=Chihuahua")</f>
        <v>6780</v>
      </c>
      <c r="D4" s="9">
        <f>SUMIFS(Concentrado!E$2:E$166,Concentrado!$A$2:$A$166,"="&amp;$A4,Concentrado!$B$2:$B$166, "=Chihuahua")</f>
        <v>7399</v>
      </c>
    </row>
    <row r="5" spans="1:4" x14ac:dyDescent="0.25">
      <c r="A5" s="6">
        <v>2019</v>
      </c>
      <c r="B5" s="9">
        <f>SUMIFS(Concentrado!C$2:C$166,Concentrado!$A$2:$A$166,"="&amp;$A5,Concentrado!$B$2:$B$166, "=Chihuahua")</f>
        <v>274</v>
      </c>
      <c r="C5" s="9">
        <f>SUMIFS(Concentrado!D$2:D$166,Concentrado!$A$2:$A$166,"="&amp;$A5,Concentrado!$B$2:$B$166, "=Chihuahua")</f>
        <v>5218</v>
      </c>
      <c r="D5" s="9">
        <f>SUMIFS(Concentrado!E$2:E$166,Concentrado!$A$2:$A$166,"="&amp;$A5,Concentrado!$B$2:$B$166, "=Chihuahua")</f>
        <v>5492</v>
      </c>
    </row>
    <row r="6" spans="1:4" x14ac:dyDescent="0.25">
      <c r="A6" s="6">
        <v>2020</v>
      </c>
      <c r="B6" s="9">
        <f>SUMIFS(Concentrado!C$2:C$166,Concentrado!$A$2:$A$166,"="&amp;$A6,Concentrado!$B$2:$B$166, "=Chihuahua")</f>
        <v>484</v>
      </c>
      <c r="C6" s="9">
        <f>SUMIFS(Concentrado!D$2:D$166,Concentrado!$A$2:$A$166,"="&amp;$A6,Concentrado!$B$2:$B$166, "=Chihuahua")</f>
        <v>2100</v>
      </c>
      <c r="D6" s="9">
        <f>SUMIFS(Concentrado!E$2:E$166,Concentrado!$A$2:$A$166,"="&amp;$A6,Concentrado!$B$2:$B$166, "=Chihuahua")</f>
        <v>2584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10" sqref="D10"/>
    </sheetView>
  </sheetViews>
  <sheetFormatPr baseColWidth="10" defaultRowHeight="15" x14ac:dyDescent="0.25"/>
  <cols>
    <col min="1" max="1" width="12.140625" customWidth="1"/>
    <col min="2" max="2" width="20.42578125" customWidth="1"/>
    <col min="3" max="3" width="19.42578125" customWidth="1"/>
    <col min="4" max="4" width="33.85546875" customWidth="1"/>
  </cols>
  <sheetData>
    <row r="1" spans="1:4" s="3" customFormat="1" ht="28.5" x14ac:dyDescent="0.2">
      <c r="A1" s="1" t="s">
        <v>0</v>
      </c>
      <c r="B1" s="1" t="s">
        <v>35</v>
      </c>
      <c r="C1" s="1" t="s">
        <v>36</v>
      </c>
      <c r="D1" s="1" t="s">
        <v>37</v>
      </c>
    </row>
    <row r="2" spans="1:4" x14ac:dyDescent="0.25">
      <c r="A2" s="6">
        <v>2016</v>
      </c>
      <c r="B2" s="9">
        <f>SUMIFS(Concentrado!C$2:C$166,Concentrado!$A$2:$A$166,"="&amp;$A2,Concentrado!$B$2:$B$166, "=CDMX")</f>
        <v>1825</v>
      </c>
      <c r="C2" s="9">
        <f>SUMIFS(Concentrado!D$2:D$166,Concentrado!$A$2:$A$166,"="&amp;$A2,Concentrado!$B$2:$B$166, "=CDMX")</f>
        <v>222611</v>
      </c>
      <c r="D2" s="9">
        <f>SUMIFS(Concentrado!E$2:E$166,Concentrado!$A$2:$A$166,"="&amp;$A2,Concentrado!$B$2:$B$166, "=CDMX")</f>
        <v>224436</v>
      </c>
    </row>
    <row r="3" spans="1:4" x14ac:dyDescent="0.25">
      <c r="A3" s="6">
        <v>2017</v>
      </c>
      <c r="B3" s="9">
        <f>SUMIFS(Concentrado!C$2:C$166,Concentrado!$A$2:$A$166,"="&amp;$A3,Concentrado!$B$2:$B$166, "=CDMX")</f>
        <v>1775</v>
      </c>
      <c r="C3" s="9">
        <f>SUMIFS(Concentrado!D$2:D$166,Concentrado!$A$2:$A$166,"="&amp;$A3,Concentrado!$B$2:$B$166, "=CDMX")</f>
        <v>210743</v>
      </c>
      <c r="D3" s="9">
        <f>SUMIFS(Concentrado!E$2:E$166,Concentrado!$A$2:$A$166,"="&amp;$A3,Concentrado!$B$2:$B$166, "=CDMX")</f>
        <v>212518</v>
      </c>
    </row>
    <row r="4" spans="1:4" x14ac:dyDescent="0.25">
      <c r="A4" s="6">
        <v>2018</v>
      </c>
      <c r="B4" s="9">
        <f>SUMIFS(Concentrado!C$2:C$166,Concentrado!$A$2:$A$166,"="&amp;$A4,Concentrado!$B$2:$B$166, "=CDMX")</f>
        <v>1582</v>
      </c>
      <c r="C4" s="9">
        <f>SUMIFS(Concentrado!D$2:D$166,Concentrado!$A$2:$A$166,"="&amp;$A4,Concentrado!$B$2:$B$166, "=CDMX")</f>
        <v>205307</v>
      </c>
      <c r="D4" s="9">
        <f>SUMIFS(Concentrado!E$2:E$166,Concentrado!$A$2:$A$166,"="&amp;$A4,Concentrado!$B$2:$B$166, "=CDMX")</f>
        <v>206889</v>
      </c>
    </row>
    <row r="5" spans="1:4" x14ac:dyDescent="0.25">
      <c r="A5" s="6">
        <v>2019</v>
      </c>
      <c r="B5" s="9">
        <f>SUMIFS(Concentrado!C$2:C$166,Concentrado!$A$2:$A$166,"="&amp;$A5,Concentrado!$B$2:$B$166, "=CDMX")</f>
        <v>1445</v>
      </c>
      <c r="C5" s="9">
        <f>SUMIFS(Concentrado!D$2:D$166,Concentrado!$A$2:$A$166,"="&amp;$A5,Concentrado!$B$2:$B$166, "=CDMX")</f>
        <v>212306</v>
      </c>
      <c r="D5" s="9">
        <f>SUMIFS(Concentrado!E$2:E$166,Concentrado!$A$2:$A$166,"="&amp;$A5,Concentrado!$B$2:$B$166, "=CDMX")</f>
        <v>213751</v>
      </c>
    </row>
    <row r="6" spans="1:4" x14ac:dyDescent="0.25">
      <c r="A6" s="6">
        <v>2020</v>
      </c>
      <c r="B6" s="9">
        <f>SUMIFS(Concentrado!C$2:C$166,Concentrado!$A$2:$A$166,"="&amp;$A6,Concentrado!$B$2:$B$166, "=CDMX")</f>
        <v>0</v>
      </c>
      <c r="C6" s="9">
        <f>SUMIFS(Concentrado!D$2:D$166,Concentrado!$A$2:$A$166,"="&amp;$A6,Concentrado!$B$2:$B$166, "=CDMX")</f>
        <v>0</v>
      </c>
      <c r="D6" s="9">
        <f>SUMIFS(Concentrado!E$2:E$166,Concentrado!$A$2:$A$166,"="&amp;$A6,Concentrado!$B$2:$B$166, "=CDMX")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2021-03-03T02:30:52Z</dcterms:modified>
</cp:coreProperties>
</file>