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EGRESOS_2022\Egresos hospitalarios por año\"/>
    </mc:Choice>
  </mc:AlternateContent>
  <bookViews>
    <workbookView xWindow="-105" yWindow="-105" windowWidth="23250" windowHeight="1257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2" l="1"/>
  <c r="C7" i="22"/>
  <c r="D7" i="22"/>
  <c r="E7" i="22"/>
  <c r="B7" i="23"/>
  <c r="C7" i="23"/>
  <c r="D7" i="23"/>
  <c r="E7" i="23"/>
  <c r="B7" i="24"/>
  <c r="C7" i="24"/>
  <c r="D7" i="24"/>
  <c r="E7" i="24"/>
  <c r="B7" i="25"/>
  <c r="C7" i="25"/>
  <c r="D7" i="25"/>
  <c r="E7" i="25"/>
  <c r="B7" i="26"/>
  <c r="C7" i="26"/>
  <c r="D7" i="26"/>
  <c r="E7" i="26"/>
  <c r="B7" i="27"/>
  <c r="C7" i="27"/>
  <c r="D7" i="27"/>
  <c r="E7" i="27"/>
  <c r="B7" i="28"/>
  <c r="C7" i="28"/>
  <c r="D7" i="28"/>
  <c r="E7" i="28"/>
  <c r="B7" i="29"/>
  <c r="C7" i="29"/>
  <c r="D7" i="29"/>
  <c r="E7" i="29"/>
  <c r="B7" i="30"/>
  <c r="C7" i="30"/>
  <c r="D7" i="30"/>
  <c r="E7" i="30"/>
  <c r="B7" i="31"/>
  <c r="C7" i="31"/>
  <c r="D7" i="31"/>
  <c r="E7" i="31"/>
  <c r="B7" i="32"/>
  <c r="C7" i="32"/>
  <c r="D7" i="32"/>
  <c r="E7" i="32"/>
  <c r="B7" i="33"/>
  <c r="C7" i="33"/>
  <c r="D7" i="33"/>
  <c r="E7" i="33"/>
  <c r="B7" i="34"/>
  <c r="C7" i="34"/>
  <c r="D7" i="34"/>
  <c r="E7" i="34"/>
  <c r="B7" i="21"/>
  <c r="C7" i="21"/>
  <c r="D7" i="21"/>
  <c r="E7" i="21"/>
  <c r="E7" i="20"/>
  <c r="D7" i="20"/>
  <c r="C7" i="20"/>
  <c r="B7" i="20"/>
  <c r="E7" i="19"/>
  <c r="D7" i="19"/>
  <c r="C7" i="19"/>
  <c r="B7" i="19"/>
  <c r="E7" i="18"/>
  <c r="D7" i="18"/>
  <c r="C7" i="18"/>
  <c r="B7" i="18"/>
  <c r="E7" i="17"/>
  <c r="D7" i="17"/>
  <c r="C7" i="17"/>
  <c r="B7" i="17"/>
  <c r="E7" i="16"/>
  <c r="D7" i="16"/>
  <c r="C7" i="16"/>
  <c r="B7" i="16"/>
  <c r="E7" i="15"/>
  <c r="D7" i="15"/>
  <c r="C7" i="15"/>
  <c r="B7" i="15"/>
  <c r="E7" i="14"/>
  <c r="D7" i="14"/>
  <c r="C7" i="14"/>
  <c r="B7" i="14"/>
  <c r="E7" i="13"/>
  <c r="D7" i="13"/>
  <c r="C7" i="13"/>
  <c r="B7" i="13"/>
  <c r="E7" i="12"/>
  <c r="D7" i="12"/>
  <c r="C7" i="12"/>
  <c r="B7" i="12"/>
  <c r="E7" i="11"/>
  <c r="D7" i="11"/>
  <c r="C7" i="11"/>
  <c r="B7" i="11"/>
  <c r="E7" i="10"/>
  <c r="D7" i="10"/>
  <c r="C7" i="10"/>
  <c r="B7" i="10"/>
  <c r="E7" i="9"/>
  <c r="D7" i="9"/>
  <c r="C7" i="9"/>
  <c r="B7" i="9"/>
  <c r="E7" i="8"/>
  <c r="D7" i="8"/>
  <c r="C7" i="8"/>
  <c r="B7" i="8"/>
  <c r="E7" i="7"/>
  <c r="D7" i="7"/>
  <c r="C7" i="7"/>
  <c r="B7" i="7"/>
  <c r="E7" i="6"/>
  <c r="D7" i="6"/>
  <c r="C7" i="6"/>
  <c r="B7" i="6"/>
  <c r="E6" i="7"/>
  <c r="D6" i="7"/>
  <c r="C6" i="7"/>
  <c r="B6" i="7"/>
  <c r="F5" i="7"/>
  <c r="E5" i="7"/>
  <c r="D5" i="7"/>
  <c r="C5" i="7"/>
  <c r="B5" i="7"/>
  <c r="F4" i="7"/>
  <c r="E4" i="7"/>
  <c r="D4" i="7"/>
  <c r="C4" i="7"/>
  <c r="B4" i="7"/>
  <c r="F3" i="7"/>
  <c r="E3" i="7"/>
  <c r="D3" i="7"/>
  <c r="C3" i="7"/>
  <c r="B3" i="7"/>
  <c r="F2" i="7"/>
  <c r="E2" i="7"/>
  <c r="D2" i="7"/>
  <c r="C2" i="7"/>
  <c r="E6" i="8"/>
  <c r="D6" i="8"/>
  <c r="C6" i="8"/>
  <c r="B6" i="8"/>
  <c r="F5" i="8"/>
  <c r="E5" i="8"/>
  <c r="D5" i="8"/>
  <c r="C5" i="8"/>
  <c r="B5" i="8"/>
  <c r="F4" i="8"/>
  <c r="E4" i="8"/>
  <c r="D4" i="8"/>
  <c r="C4" i="8"/>
  <c r="B4" i="8"/>
  <c r="F3" i="8"/>
  <c r="E3" i="8"/>
  <c r="D3" i="8"/>
  <c r="C3" i="8"/>
  <c r="B3" i="8"/>
  <c r="F2" i="8"/>
  <c r="E2" i="8"/>
  <c r="D2" i="8"/>
  <c r="C2" i="8"/>
  <c r="E6" i="9"/>
  <c r="D6" i="9"/>
  <c r="C6" i="9"/>
  <c r="B6" i="9"/>
  <c r="F5" i="9"/>
  <c r="E5" i="9"/>
  <c r="D5" i="9"/>
  <c r="C5" i="9"/>
  <c r="B5" i="9"/>
  <c r="F4" i="9"/>
  <c r="E4" i="9"/>
  <c r="D4" i="9"/>
  <c r="C4" i="9"/>
  <c r="B4" i="9"/>
  <c r="F3" i="9"/>
  <c r="E3" i="9"/>
  <c r="D3" i="9"/>
  <c r="C3" i="9"/>
  <c r="B3" i="9"/>
  <c r="F2" i="9"/>
  <c r="E2" i="9"/>
  <c r="D2" i="9"/>
  <c r="C2" i="9"/>
  <c r="E6" i="10"/>
  <c r="D6" i="10"/>
  <c r="C6" i="10"/>
  <c r="B6" i="10"/>
  <c r="F5" i="10"/>
  <c r="E5" i="10"/>
  <c r="D5" i="10"/>
  <c r="C5" i="10"/>
  <c r="B5" i="10"/>
  <c r="F4" i="10"/>
  <c r="E4" i="10"/>
  <c r="D4" i="10"/>
  <c r="C4" i="10"/>
  <c r="B4" i="10"/>
  <c r="F3" i="10"/>
  <c r="E3" i="10"/>
  <c r="D3" i="10"/>
  <c r="C3" i="10"/>
  <c r="B3" i="10"/>
  <c r="F2" i="10"/>
  <c r="E2" i="10"/>
  <c r="D2" i="10"/>
  <c r="C2" i="10"/>
  <c r="E6" i="11"/>
  <c r="D6" i="11"/>
  <c r="C6" i="11"/>
  <c r="B6" i="11"/>
  <c r="F5" i="11"/>
  <c r="E5" i="11"/>
  <c r="D5" i="11"/>
  <c r="C5" i="11"/>
  <c r="B5" i="11"/>
  <c r="F4" i="11"/>
  <c r="E4" i="11"/>
  <c r="D4" i="11"/>
  <c r="C4" i="11"/>
  <c r="B4" i="11"/>
  <c r="F3" i="11"/>
  <c r="E3" i="11"/>
  <c r="D3" i="11"/>
  <c r="C3" i="11"/>
  <c r="B3" i="11"/>
  <c r="F2" i="11"/>
  <c r="E2" i="11"/>
  <c r="D2" i="11"/>
  <c r="C2" i="11"/>
  <c r="E6" i="12"/>
  <c r="D6" i="12"/>
  <c r="C6" i="12"/>
  <c r="B6" i="12"/>
  <c r="F5" i="12"/>
  <c r="E5" i="12"/>
  <c r="D5" i="12"/>
  <c r="C5" i="12"/>
  <c r="B5" i="12"/>
  <c r="F4" i="12"/>
  <c r="E4" i="12"/>
  <c r="D4" i="12"/>
  <c r="C4" i="12"/>
  <c r="B4" i="12"/>
  <c r="F3" i="12"/>
  <c r="E3" i="12"/>
  <c r="D3" i="12"/>
  <c r="C3" i="12"/>
  <c r="B3" i="12"/>
  <c r="F2" i="12"/>
  <c r="E2" i="12"/>
  <c r="D2" i="12"/>
  <c r="C2" i="12"/>
  <c r="E6" i="13"/>
  <c r="D6" i="13"/>
  <c r="C6" i="13"/>
  <c r="B6" i="13"/>
  <c r="F5" i="13"/>
  <c r="E5" i="13"/>
  <c r="D5" i="13"/>
  <c r="C5" i="13"/>
  <c r="B5" i="13"/>
  <c r="F4" i="13"/>
  <c r="E4" i="13"/>
  <c r="D4" i="13"/>
  <c r="C4" i="13"/>
  <c r="B4" i="13"/>
  <c r="F3" i="13"/>
  <c r="E3" i="13"/>
  <c r="D3" i="13"/>
  <c r="C3" i="13"/>
  <c r="B3" i="13"/>
  <c r="F2" i="13"/>
  <c r="E2" i="13"/>
  <c r="D2" i="13"/>
  <c r="C2" i="13"/>
  <c r="E6" i="14"/>
  <c r="D6" i="14"/>
  <c r="C6" i="14"/>
  <c r="B6" i="14"/>
  <c r="F5" i="14"/>
  <c r="E5" i="14"/>
  <c r="D5" i="14"/>
  <c r="C5" i="14"/>
  <c r="B5" i="14"/>
  <c r="F4" i="14"/>
  <c r="E4" i="14"/>
  <c r="D4" i="14"/>
  <c r="C4" i="14"/>
  <c r="B4" i="14"/>
  <c r="F3" i="14"/>
  <c r="E3" i="14"/>
  <c r="D3" i="14"/>
  <c r="C3" i="14"/>
  <c r="B3" i="14"/>
  <c r="F2" i="14"/>
  <c r="E2" i="14"/>
  <c r="D2" i="14"/>
  <c r="C2" i="14"/>
  <c r="E6" i="15"/>
  <c r="D6" i="15"/>
  <c r="C6" i="15"/>
  <c r="B6" i="15"/>
  <c r="F5" i="15"/>
  <c r="E5" i="15"/>
  <c r="D5" i="15"/>
  <c r="C5" i="15"/>
  <c r="B5" i="15"/>
  <c r="F4" i="15"/>
  <c r="E4" i="15"/>
  <c r="D4" i="15"/>
  <c r="C4" i="15"/>
  <c r="B4" i="15"/>
  <c r="F3" i="15"/>
  <c r="E3" i="15"/>
  <c r="D3" i="15"/>
  <c r="C3" i="15"/>
  <c r="B3" i="15"/>
  <c r="F2" i="15"/>
  <c r="E2" i="15"/>
  <c r="D2" i="15"/>
  <c r="C2" i="15"/>
  <c r="E6" i="16"/>
  <c r="D6" i="16"/>
  <c r="C6" i="16"/>
  <c r="B6" i="16"/>
  <c r="F5" i="16"/>
  <c r="E5" i="16"/>
  <c r="D5" i="16"/>
  <c r="C5" i="16"/>
  <c r="B5" i="16"/>
  <c r="F4" i="16"/>
  <c r="E4" i="16"/>
  <c r="D4" i="16"/>
  <c r="C4" i="16"/>
  <c r="B4" i="16"/>
  <c r="F3" i="16"/>
  <c r="E3" i="16"/>
  <c r="D3" i="16"/>
  <c r="C3" i="16"/>
  <c r="B3" i="16"/>
  <c r="F2" i="16"/>
  <c r="E2" i="16"/>
  <c r="D2" i="16"/>
  <c r="C2" i="16"/>
  <c r="E6" i="17"/>
  <c r="D6" i="17"/>
  <c r="C6" i="17"/>
  <c r="B6" i="17"/>
  <c r="F5" i="17"/>
  <c r="E5" i="17"/>
  <c r="D5" i="17"/>
  <c r="C5" i="17"/>
  <c r="B5" i="17"/>
  <c r="F4" i="17"/>
  <c r="E4" i="17"/>
  <c r="D4" i="17"/>
  <c r="C4" i="17"/>
  <c r="B4" i="17"/>
  <c r="F3" i="17"/>
  <c r="E3" i="17"/>
  <c r="D3" i="17"/>
  <c r="C3" i="17"/>
  <c r="B3" i="17"/>
  <c r="F2" i="17"/>
  <c r="E2" i="17"/>
  <c r="D2" i="17"/>
  <c r="C2" i="17"/>
  <c r="E6" i="18"/>
  <c r="D6" i="18"/>
  <c r="C6" i="18"/>
  <c r="B6" i="18"/>
  <c r="F5" i="18"/>
  <c r="E5" i="18"/>
  <c r="D5" i="18"/>
  <c r="C5" i="18"/>
  <c r="B5" i="18"/>
  <c r="F4" i="18"/>
  <c r="E4" i="18"/>
  <c r="D4" i="18"/>
  <c r="C4" i="18"/>
  <c r="B4" i="18"/>
  <c r="F3" i="18"/>
  <c r="E3" i="18"/>
  <c r="D3" i="18"/>
  <c r="C3" i="18"/>
  <c r="B3" i="18"/>
  <c r="F2" i="18"/>
  <c r="E2" i="18"/>
  <c r="D2" i="18"/>
  <c r="C2" i="18"/>
  <c r="E6" i="19"/>
  <c r="D6" i="19"/>
  <c r="C6" i="19"/>
  <c r="B6" i="19"/>
  <c r="F5" i="19"/>
  <c r="E5" i="19"/>
  <c r="D5" i="19"/>
  <c r="C5" i="19"/>
  <c r="B5" i="19"/>
  <c r="F4" i="19"/>
  <c r="E4" i="19"/>
  <c r="D4" i="19"/>
  <c r="C4" i="19"/>
  <c r="B4" i="19"/>
  <c r="F3" i="19"/>
  <c r="E3" i="19"/>
  <c r="D3" i="19"/>
  <c r="C3" i="19"/>
  <c r="B3" i="19"/>
  <c r="F2" i="19"/>
  <c r="E2" i="19"/>
  <c r="D2" i="19"/>
  <c r="C2" i="19"/>
  <c r="E6" i="20"/>
  <c r="D6" i="20"/>
  <c r="C6" i="20"/>
  <c r="B6" i="20"/>
  <c r="F5" i="20"/>
  <c r="E5" i="20"/>
  <c r="D5" i="20"/>
  <c r="C5" i="20"/>
  <c r="B5" i="20"/>
  <c r="F4" i="20"/>
  <c r="E4" i="20"/>
  <c r="D4" i="20"/>
  <c r="C4" i="20"/>
  <c r="B4" i="20"/>
  <c r="F3" i="20"/>
  <c r="E3" i="20"/>
  <c r="D3" i="20"/>
  <c r="C3" i="20"/>
  <c r="B3" i="20"/>
  <c r="F2" i="20"/>
  <c r="E2" i="20"/>
  <c r="D2" i="20"/>
  <c r="C2" i="20"/>
  <c r="E6" i="21"/>
  <c r="D6" i="21"/>
  <c r="C6" i="21"/>
  <c r="B6" i="21"/>
  <c r="F5" i="21"/>
  <c r="E5" i="21"/>
  <c r="D5" i="21"/>
  <c r="C5" i="21"/>
  <c r="B5" i="21"/>
  <c r="F4" i="21"/>
  <c r="E4" i="21"/>
  <c r="D4" i="21"/>
  <c r="C4" i="21"/>
  <c r="B4" i="21"/>
  <c r="F3" i="21"/>
  <c r="E3" i="21"/>
  <c r="D3" i="21"/>
  <c r="C3" i="21"/>
  <c r="B3" i="21"/>
  <c r="F2" i="21"/>
  <c r="E2" i="21"/>
  <c r="D2" i="21"/>
  <c r="C2" i="21"/>
  <c r="E6" i="22"/>
  <c r="D6" i="22"/>
  <c r="C6" i="22"/>
  <c r="B6" i="22"/>
  <c r="F5" i="22"/>
  <c r="E5" i="22"/>
  <c r="D5" i="22"/>
  <c r="C5" i="22"/>
  <c r="B5" i="22"/>
  <c r="F4" i="22"/>
  <c r="E4" i="22"/>
  <c r="D4" i="22"/>
  <c r="C4" i="22"/>
  <c r="B4" i="22"/>
  <c r="F3" i="22"/>
  <c r="E3" i="22"/>
  <c r="D3" i="22"/>
  <c r="C3" i="22"/>
  <c r="B3" i="22"/>
  <c r="F2" i="22"/>
  <c r="E2" i="22"/>
  <c r="D2" i="22"/>
  <c r="C2" i="22"/>
  <c r="E6" i="23"/>
  <c r="D6" i="23"/>
  <c r="C6" i="23"/>
  <c r="B6" i="23"/>
  <c r="F5" i="23"/>
  <c r="E5" i="23"/>
  <c r="D5" i="23"/>
  <c r="C5" i="23"/>
  <c r="B5" i="23"/>
  <c r="F4" i="23"/>
  <c r="E4" i="23"/>
  <c r="D4" i="23"/>
  <c r="C4" i="23"/>
  <c r="B4" i="23"/>
  <c r="F3" i="23"/>
  <c r="E3" i="23"/>
  <c r="D3" i="23"/>
  <c r="C3" i="23"/>
  <c r="B3" i="23"/>
  <c r="F2" i="23"/>
  <c r="E2" i="23"/>
  <c r="D2" i="23"/>
  <c r="C2" i="23"/>
  <c r="E6" i="24"/>
  <c r="D6" i="24"/>
  <c r="C6" i="24"/>
  <c r="B6" i="24"/>
  <c r="F5" i="24"/>
  <c r="E5" i="24"/>
  <c r="D5" i="24"/>
  <c r="C5" i="24"/>
  <c r="B5" i="24"/>
  <c r="F4" i="24"/>
  <c r="E4" i="24"/>
  <c r="D4" i="24"/>
  <c r="C4" i="24"/>
  <c r="B4" i="24"/>
  <c r="F3" i="24"/>
  <c r="E3" i="24"/>
  <c r="D3" i="24"/>
  <c r="C3" i="24"/>
  <c r="B3" i="24"/>
  <c r="F2" i="24"/>
  <c r="E2" i="24"/>
  <c r="D2" i="24"/>
  <c r="C2" i="24"/>
  <c r="E6" i="25"/>
  <c r="D6" i="25"/>
  <c r="C6" i="25"/>
  <c r="B6" i="25"/>
  <c r="F5" i="25"/>
  <c r="E5" i="25"/>
  <c r="D5" i="25"/>
  <c r="C5" i="25"/>
  <c r="B5" i="25"/>
  <c r="F4" i="25"/>
  <c r="E4" i="25"/>
  <c r="D4" i="25"/>
  <c r="C4" i="25"/>
  <c r="B4" i="25"/>
  <c r="F3" i="25"/>
  <c r="E3" i="25"/>
  <c r="D3" i="25"/>
  <c r="C3" i="25"/>
  <c r="B3" i="25"/>
  <c r="F2" i="25"/>
  <c r="E2" i="25"/>
  <c r="D2" i="25"/>
  <c r="C2" i="25"/>
  <c r="E6" i="26"/>
  <c r="D6" i="26"/>
  <c r="C6" i="26"/>
  <c r="B6" i="26"/>
  <c r="F5" i="26"/>
  <c r="E5" i="26"/>
  <c r="D5" i="26"/>
  <c r="C5" i="26"/>
  <c r="B5" i="26"/>
  <c r="F4" i="26"/>
  <c r="E4" i="26"/>
  <c r="D4" i="26"/>
  <c r="C4" i="26"/>
  <c r="B4" i="26"/>
  <c r="F3" i="26"/>
  <c r="E3" i="26"/>
  <c r="D3" i="26"/>
  <c r="C3" i="26"/>
  <c r="B3" i="26"/>
  <c r="F2" i="26"/>
  <c r="E2" i="26"/>
  <c r="D2" i="26"/>
  <c r="C2" i="26"/>
  <c r="E6" i="27"/>
  <c r="D6" i="27"/>
  <c r="C6" i="27"/>
  <c r="B6" i="27"/>
  <c r="F5" i="27"/>
  <c r="E5" i="27"/>
  <c r="D5" i="27"/>
  <c r="C5" i="27"/>
  <c r="B5" i="27"/>
  <c r="F4" i="27"/>
  <c r="E4" i="27"/>
  <c r="D4" i="27"/>
  <c r="C4" i="27"/>
  <c r="B4" i="27"/>
  <c r="F3" i="27"/>
  <c r="E3" i="27"/>
  <c r="D3" i="27"/>
  <c r="C3" i="27"/>
  <c r="B3" i="27"/>
  <c r="F2" i="27"/>
  <c r="E2" i="27"/>
  <c r="D2" i="27"/>
  <c r="C2" i="27"/>
  <c r="E6" i="28"/>
  <c r="D6" i="28"/>
  <c r="C6" i="28"/>
  <c r="B6" i="28"/>
  <c r="F5" i="28"/>
  <c r="E5" i="28"/>
  <c r="D5" i="28"/>
  <c r="C5" i="28"/>
  <c r="B5" i="28"/>
  <c r="F4" i="28"/>
  <c r="E4" i="28"/>
  <c r="D4" i="28"/>
  <c r="C4" i="28"/>
  <c r="B4" i="28"/>
  <c r="F3" i="28"/>
  <c r="E3" i="28"/>
  <c r="D3" i="28"/>
  <c r="C3" i="28"/>
  <c r="B3" i="28"/>
  <c r="F2" i="28"/>
  <c r="E2" i="28"/>
  <c r="D2" i="28"/>
  <c r="C2" i="28"/>
  <c r="E6" i="29"/>
  <c r="D6" i="29"/>
  <c r="C6" i="29"/>
  <c r="B6" i="29"/>
  <c r="F5" i="29"/>
  <c r="E5" i="29"/>
  <c r="D5" i="29"/>
  <c r="C5" i="29"/>
  <c r="B5" i="29"/>
  <c r="F4" i="29"/>
  <c r="E4" i="29"/>
  <c r="D4" i="29"/>
  <c r="C4" i="29"/>
  <c r="B4" i="29"/>
  <c r="F3" i="29"/>
  <c r="E3" i="29"/>
  <c r="D3" i="29"/>
  <c r="C3" i="29"/>
  <c r="B3" i="29"/>
  <c r="F2" i="29"/>
  <c r="E2" i="29"/>
  <c r="D2" i="29"/>
  <c r="C2" i="29"/>
  <c r="E6" i="30"/>
  <c r="D6" i="30"/>
  <c r="C6" i="30"/>
  <c r="B6" i="30"/>
  <c r="F5" i="30"/>
  <c r="E5" i="30"/>
  <c r="D5" i="30"/>
  <c r="C5" i="30"/>
  <c r="B5" i="30"/>
  <c r="F4" i="30"/>
  <c r="E4" i="30"/>
  <c r="D4" i="30"/>
  <c r="C4" i="30"/>
  <c r="B4" i="30"/>
  <c r="F3" i="30"/>
  <c r="E3" i="30"/>
  <c r="D3" i="30"/>
  <c r="C3" i="30"/>
  <c r="B3" i="30"/>
  <c r="F2" i="30"/>
  <c r="E2" i="30"/>
  <c r="D2" i="30"/>
  <c r="C2" i="30"/>
  <c r="E6" i="31"/>
  <c r="D6" i="31"/>
  <c r="C6" i="31"/>
  <c r="B6" i="31"/>
  <c r="F5" i="31"/>
  <c r="E5" i="31"/>
  <c r="D5" i="31"/>
  <c r="C5" i="31"/>
  <c r="B5" i="31"/>
  <c r="F4" i="31"/>
  <c r="E4" i="31"/>
  <c r="D4" i="31"/>
  <c r="C4" i="31"/>
  <c r="B4" i="31"/>
  <c r="F3" i="31"/>
  <c r="E3" i="31"/>
  <c r="D3" i="31"/>
  <c r="C3" i="31"/>
  <c r="B3" i="31"/>
  <c r="F2" i="31"/>
  <c r="E2" i="31"/>
  <c r="D2" i="31"/>
  <c r="C2" i="31"/>
  <c r="E6" i="32"/>
  <c r="D6" i="32"/>
  <c r="C6" i="32"/>
  <c r="B6" i="32"/>
  <c r="F5" i="32"/>
  <c r="E5" i="32"/>
  <c r="D5" i="32"/>
  <c r="C5" i="32"/>
  <c r="B5" i="32"/>
  <c r="F4" i="32"/>
  <c r="E4" i="32"/>
  <c r="D4" i="32"/>
  <c r="C4" i="32"/>
  <c r="B4" i="32"/>
  <c r="F3" i="32"/>
  <c r="E3" i="32"/>
  <c r="D3" i="32"/>
  <c r="C3" i="32"/>
  <c r="B3" i="32"/>
  <c r="F2" i="32"/>
  <c r="E2" i="32"/>
  <c r="D2" i="32"/>
  <c r="C2" i="32"/>
  <c r="B2" i="32"/>
  <c r="E6" i="33"/>
  <c r="D6" i="33"/>
  <c r="C6" i="33"/>
  <c r="B6" i="33"/>
  <c r="F5" i="33"/>
  <c r="E5" i="33"/>
  <c r="D5" i="33"/>
  <c r="C5" i="33"/>
  <c r="B5" i="33"/>
  <c r="F4" i="33"/>
  <c r="E4" i="33"/>
  <c r="D4" i="33"/>
  <c r="C4" i="33"/>
  <c r="B4" i="33"/>
  <c r="F3" i="33"/>
  <c r="E3" i="33"/>
  <c r="D3" i="33"/>
  <c r="C3" i="33"/>
  <c r="B3" i="33"/>
  <c r="F2" i="33"/>
  <c r="E2" i="33"/>
  <c r="D2" i="33"/>
  <c r="C2" i="33"/>
  <c r="B2" i="33"/>
  <c r="E6" i="34"/>
  <c r="D6" i="34"/>
  <c r="C6" i="34"/>
  <c r="B6" i="34"/>
  <c r="F5" i="34"/>
  <c r="E5" i="34"/>
  <c r="D5" i="34"/>
  <c r="C5" i="34"/>
  <c r="B5" i="34"/>
  <c r="F4" i="34"/>
  <c r="E4" i="34"/>
  <c r="D4" i="34"/>
  <c r="C4" i="34"/>
  <c r="B4" i="34"/>
  <c r="F3" i="34"/>
  <c r="E3" i="34"/>
  <c r="D3" i="34"/>
  <c r="C3" i="34"/>
  <c r="B3" i="34"/>
  <c r="F2" i="34"/>
  <c r="E2" i="34"/>
  <c r="D2" i="34"/>
  <c r="C2" i="34"/>
  <c r="B2" i="34"/>
  <c r="E6" i="6"/>
  <c r="D6" i="6"/>
  <c r="C6" i="6"/>
  <c r="B6" i="6"/>
  <c r="F5" i="6"/>
  <c r="E5" i="6"/>
  <c r="D5" i="6"/>
  <c r="C5" i="6"/>
  <c r="B5" i="6"/>
  <c r="F4" i="6"/>
  <c r="E4" i="6"/>
  <c r="D4" i="6"/>
  <c r="C4" i="6"/>
  <c r="B4" i="6"/>
  <c r="F3" i="6"/>
  <c r="E3" i="6"/>
  <c r="D3" i="6"/>
  <c r="C3" i="6"/>
  <c r="B3" i="6"/>
  <c r="F2" i="6"/>
  <c r="E2" i="6"/>
  <c r="D2" i="6"/>
  <c r="C2" i="6"/>
  <c r="E7" i="5"/>
  <c r="D7" i="5"/>
  <c r="C7" i="5"/>
  <c r="B7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E7" i="4"/>
  <c r="D7" i="4"/>
  <c r="C7" i="4"/>
  <c r="B7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F3" i="4"/>
  <c r="E3" i="4"/>
  <c r="D3" i="4"/>
  <c r="C3" i="4"/>
  <c r="B3" i="4"/>
  <c r="F2" i="4"/>
  <c r="E2" i="4"/>
  <c r="D2" i="4"/>
  <c r="C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25"/>
  <c r="B2" i="26"/>
  <c r="B2" i="27"/>
  <c r="B2" i="28"/>
  <c r="B2" i="29"/>
  <c r="B2" i="30"/>
  <c r="B2" i="31"/>
  <c r="B2" i="4"/>
  <c r="E7" i="3"/>
  <c r="D7" i="3"/>
  <c r="C7" i="3"/>
  <c r="B7" i="3"/>
  <c r="F2" i="3"/>
  <c r="E2" i="3"/>
  <c r="D2" i="3"/>
  <c r="C2" i="3"/>
  <c r="B2" i="3"/>
  <c r="F2" i="2"/>
  <c r="E2" i="2"/>
  <c r="D2" i="2"/>
  <c r="C2" i="2"/>
  <c r="B2" i="2"/>
  <c r="G169" i="1"/>
  <c r="F7" i="4" s="1"/>
  <c r="G170" i="1"/>
  <c r="F7" i="5" s="1"/>
  <c r="G171" i="1"/>
  <c r="F7" i="6" s="1"/>
  <c r="G172" i="1"/>
  <c r="F7" i="10" s="1"/>
  <c r="G173" i="1"/>
  <c r="F7" i="11" s="1"/>
  <c r="G174" i="1"/>
  <c r="F7" i="7" s="1"/>
  <c r="G175" i="1"/>
  <c r="F7" i="8" s="1"/>
  <c r="G176" i="1"/>
  <c r="F7" i="9" s="1"/>
  <c r="G177" i="1"/>
  <c r="F7" i="12" s="1"/>
  <c r="G178" i="1"/>
  <c r="F7" i="13" s="1"/>
  <c r="G179" i="1"/>
  <c r="F7" i="14" s="1"/>
  <c r="G180" i="1"/>
  <c r="F7" i="15" s="1"/>
  <c r="G181" i="1"/>
  <c r="F7" i="16" s="1"/>
  <c r="G182" i="1"/>
  <c r="F7" i="17" s="1"/>
  <c r="G183" i="1"/>
  <c r="F7" i="18" s="1"/>
  <c r="G184" i="1"/>
  <c r="F7" i="19" s="1"/>
  <c r="G185" i="1"/>
  <c r="F7" i="20" s="1"/>
  <c r="G186" i="1"/>
  <c r="F7" i="21" s="1"/>
  <c r="G187" i="1"/>
  <c r="F7" i="22" s="1"/>
  <c r="G188" i="1"/>
  <c r="F7" i="23" s="1"/>
  <c r="G189" i="1"/>
  <c r="F7" i="24" s="1"/>
  <c r="G190" i="1"/>
  <c r="F7" i="25" s="1"/>
  <c r="G191" i="1"/>
  <c r="F7" i="26" s="1"/>
  <c r="G192" i="1"/>
  <c r="F7" i="27" s="1"/>
  <c r="G193" i="1"/>
  <c r="F7" i="28" s="1"/>
  <c r="G194" i="1"/>
  <c r="F7" i="29" s="1"/>
  <c r="G195" i="1"/>
  <c r="F7" i="30" s="1"/>
  <c r="G196" i="1"/>
  <c r="F7" i="31" s="1"/>
  <c r="G197" i="1"/>
  <c r="F7" i="32" s="1"/>
  <c r="G198" i="1"/>
  <c r="F7" i="33" s="1"/>
  <c r="G199" i="1"/>
  <c r="F7" i="34" s="1"/>
  <c r="G168" i="1"/>
  <c r="F7" i="3" s="1"/>
  <c r="F167" i="1"/>
  <c r="E7" i="2" s="1"/>
  <c r="E167" i="1"/>
  <c r="D7" i="2" s="1"/>
  <c r="D167" i="1"/>
  <c r="C7" i="2" s="1"/>
  <c r="C167" i="1"/>
  <c r="B7" i="2" s="1"/>
  <c r="G167" i="1" l="1"/>
  <c r="F7" i="2" s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68" i="1" s="1"/>
  <c r="G73" i="1"/>
  <c r="G72" i="1"/>
  <c r="G71" i="1"/>
  <c r="G70" i="1"/>
  <c r="G69" i="1"/>
  <c r="F68" i="1"/>
  <c r="E68" i="1"/>
  <c r="D68" i="1"/>
  <c r="C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F35" i="1"/>
  <c r="E35" i="1"/>
  <c r="D35" i="1"/>
  <c r="C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2" i="1"/>
  <c r="E2" i="1"/>
  <c r="D2" i="1"/>
  <c r="C2" i="1"/>
  <c r="G2" i="1" l="1"/>
  <c r="G35" i="1"/>
  <c r="F101" i="1"/>
  <c r="E101" i="1"/>
  <c r="D101" i="1"/>
  <c r="C101" i="1"/>
  <c r="D6" i="3" l="1"/>
  <c r="D5" i="3"/>
  <c r="D4" i="3"/>
  <c r="D3" i="3"/>
  <c r="D5" i="2"/>
  <c r="D4" i="2"/>
  <c r="D3" i="2"/>
  <c r="E134" i="1"/>
  <c r="D6" i="2" s="1"/>
  <c r="E6" i="3" l="1"/>
  <c r="C6" i="3"/>
  <c r="B6" i="3"/>
  <c r="E5" i="3"/>
  <c r="C5" i="3"/>
  <c r="B5" i="3"/>
  <c r="F4" i="3"/>
  <c r="E4" i="3"/>
  <c r="C4" i="3"/>
  <c r="B4" i="3"/>
  <c r="F3" i="3"/>
  <c r="E3" i="3"/>
  <c r="C3" i="3"/>
  <c r="B3" i="3"/>
  <c r="E5" i="2"/>
  <c r="C5" i="2"/>
  <c r="B5" i="2"/>
  <c r="F4" i="2"/>
  <c r="E4" i="2"/>
  <c r="C4" i="2"/>
  <c r="B4" i="2"/>
  <c r="F3" i="2"/>
  <c r="E3" i="2"/>
  <c r="C3" i="2"/>
  <c r="B3" i="2"/>
  <c r="G166" i="1"/>
  <c r="F6" i="34" s="1"/>
  <c r="G165" i="1"/>
  <c r="F6" i="33" s="1"/>
  <c r="G164" i="1"/>
  <c r="F6" i="32" s="1"/>
  <c r="G163" i="1"/>
  <c r="F6" i="31" s="1"/>
  <c r="G162" i="1"/>
  <c r="F6" i="30" s="1"/>
  <c r="G161" i="1"/>
  <c r="F6" i="29" s="1"/>
  <c r="G160" i="1"/>
  <c r="F6" i="28" s="1"/>
  <c r="G159" i="1"/>
  <c r="F6" i="27" s="1"/>
  <c r="G158" i="1"/>
  <c r="F6" i="26" s="1"/>
  <c r="G157" i="1"/>
  <c r="F6" i="25" s="1"/>
  <c r="G156" i="1"/>
  <c r="F6" i="24" s="1"/>
  <c r="G155" i="1"/>
  <c r="F6" i="23" s="1"/>
  <c r="G154" i="1"/>
  <c r="F6" i="22" s="1"/>
  <c r="G153" i="1"/>
  <c r="F6" i="21" s="1"/>
  <c r="G152" i="1"/>
  <c r="F6" i="20" s="1"/>
  <c r="G151" i="1"/>
  <c r="F6" i="19" s="1"/>
  <c r="G150" i="1"/>
  <c r="F6" i="18" s="1"/>
  <c r="G149" i="1"/>
  <c r="F6" i="17" s="1"/>
  <c r="G148" i="1"/>
  <c r="F6" i="16" s="1"/>
  <c r="G147" i="1"/>
  <c r="F6" i="15" s="1"/>
  <c r="G146" i="1"/>
  <c r="F6" i="14" s="1"/>
  <c r="G145" i="1"/>
  <c r="F6" i="13" s="1"/>
  <c r="G144" i="1"/>
  <c r="F6" i="12" s="1"/>
  <c r="G143" i="1"/>
  <c r="F6" i="9" s="1"/>
  <c r="G142" i="1"/>
  <c r="F6" i="8" s="1"/>
  <c r="G141" i="1"/>
  <c r="F6" i="7" s="1"/>
  <c r="G140" i="1"/>
  <c r="F6" i="11" s="1"/>
  <c r="G139" i="1"/>
  <c r="F6" i="10" s="1"/>
  <c r="G138" i="1"/>
  <c r="F6" i="6" s="1"/>
  <c r="G137" i="1"/>
  <c r="F6" i="5" s="1"/>
  <c r="G136" i="1"/>
  <c r="F6" i="4" s="1"/>
  <c r="G135" i="1"/>
  <c r="F6" i="3" s="1"/>
  <c r="F134" i="1"/>
  <c r="E6" i="2" s="1"/>
  <c r="D134" i="1"/>
  <c r="C6" i="2" s="1"/>
  <c r="C134" i="1"/>
  <c r="B6" i="2" s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F5" i="3" l="1"/>
  <c r="G101" i="1"/>
  <c r="F5" i="2" s="1"/>
  <c r="G134" i="1"/>
  <c r="F6" i="2" s="1"/>
</calcChain>
</file>

<file path=xl/sharedStrings.xml><?xml version="1.0" encoding="utf-8"?>
<sst xmlns="http://schemas.openxmlformats.org/spreadsheetml/2006/main" count="403" uniqueCount="40">
  <si>
    <t>Año</t>
  </si>
  <si>
    <t>Nacional</t>
  </si>
  <si>
    <t>No especificado</t>
  </si>
  <si>
    <t>Entidad</t>
  </si>
  <si>
    <t>Total</t>
  </si>
  <si>
    <t>Hombre</t>
  </si>
  <si>
    <t>Mujer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</si>
  <si>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</si>
  <si>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</si>
  <si>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</si>
  <si>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</si>
  <si>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</si>
  <si>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</si>
  <si>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</si>
  <si>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</si>
  <si>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</si>
  <si>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</si>
  <si>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</si>
  <si>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</si>
  <si>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</si>
  <si>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</si>
  <si>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</si>
  <si>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</si>
  <si>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</si>
  <si>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</si>
  <si>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</si>
  <si>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</si>
  <si>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</si>
  <si>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</si>
  <si>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</si>
  <si>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</si>
  <si>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</si>
  <si>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</si>
  <si>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</si>
  <si>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</si>
  <si>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</si>
  <si>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</si>
  <si>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</si>
  <si>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</si>
  <si>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Intersexual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</si>
</sst>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zoomScale="115" zoomScaleNormal="115" workbookViewId="0">
      <pane ySplit="1" topLeftCell="A166" activePane="bottomLeft" state="frozen"/>
      <selection pane="bottomLeft" activeCell="I173" sqref="I173"/>
    </sheetView>
  </sheetViews>
  <sheetFormatPr baseColWidth="10" defaultColWidth="11.42578125" defaultRowHeight="14.25" x14ac:dyDescent="0.2"/>
  <cols>
    <col min="1" max="1" width="12.140625" style="2" customWidth="1"/>
    <col min="2" max="2" width="24.5703125" style="2" customWidth="1"/>
    <col min="3" max="3" width="12.7109375" style="4" customWidth="1"/>
    <col min="4" max="5" width="12.7109375" style="3" customWidth="1"/>
    <col min="6" max="6" width="17.85546875" style="3" customWidth="1"/>
    <col min="7" max="7" width="12.7109375" style="3" customWidth="1"/>
    <col min="8" max="16384" width="11.42578125" style="3"/>
  </cols>
  <sheetData>
    <row r="1" spans="1:7" x14ac:dyDescent="0.2">
      <c r="A1" s="1" t="s">
        <v>0</v>
      </c>
      <c r="B1" s="1" t="s">
        <v>3</v>
      </c>
      <c r="C1" s="1" t="s">
        <v>5</v>
      </c>
      <c r="D1" s="1" t="s">
        <v>6</v>
      </c>
      <c r="E1" s="1" t="s">
        <v>39</v>
      </c>
      <c r="F1" s="1" t="s">
        <v>2</v>
      </c>
      <c r="G1" s="1" t="s">
        <v>4</v>
      </c>
    </row>
    <row r="2" spans="1:7" x14ac:dyDescent="0.2">
      <c r="A2" s="8">
        <v>2017</v>
      </c>
      <c r="B2" s="6" t="s">
        <v>1</v>
      </c>
      <c r="C2" s="9">
        <f>SUM(C3:C34)</f>
        <v>762256</v>
      </c>
      <c r="D2" s="9">
        <f>SUM(D3:D34)</f>
        <v>1952908</v>
      </c>
      <c r="E2" s="9">
        <f>SUM(E3:E34)</f>
        <v>0</v>
      </c>
      <c r="F2" s="9">
        <f>SUM(F3:F34)</f>
        <v>460</v>
      </c>
      <c r="G2" s="9">
        <f>SUM(G3:G34)</f>
        <v>2715624</v>
      </c>
    </row>
    <row r="3" spans="1:7" x14ac:dyDescent="0.2">
      <c r="A3" s="7">
        <v>2017</v>
      </c>
      <c r="B3" s="5" t="s">
        <v>7</v>
      </c>
      <c r="C3" s="10">
        <v>13986</v>
      </c>
      <c r="D3" s="10">
        <v>29986</v>
      </c>
      <c r="E3" s="10">
        <v>0</v>
      </c>
      <c r="F3" s="10">
        <v>4</v>
      </c>
      <c r="G3" s="10">
        <f>SUM(C3:F3)</f>
        <v>43976</v>
      </c>
    </row>
    <row r="4" spans="1:7" x14ac:dyDescent="0.2">
      <c r="A4" s="7">
        <v>2017</v>
      </c>
      <c r="B4" s="5" t="s">
        <v>8</v>
      </c>
      <c r="C4" s="10">
        <v>8010</v>
      </c>
      <c r="D4" s="10">
        <v>30411</v>
      </c>
      <c r="E4" s="10">
        <v>0</v>
      </c>
      <c r="F4" s="10">
        <v>28</v>
      </c>
      <c r="G4" s="10">
        <f t="shared" ref="G4:G34" si="0">SUM(C4:F4)</f>
        <v>38449</v>
      </c>
    </row>
    <row r="5" spans="1:7" x14ac:dyDescent="0.2">
      <c r="A5" s="7">
        <v>2017</v>
      </c>
      <c r="B5" s="5" t="s">
        <v>9</v>
      </c>
      <c r="C5" s="10">
        <v>5823</v>
      </c>
      <c r="D5" s="10">
        <v>13896</v>
      </c>
      <c r="E5" s="10">
        <v>0</v>
      </c>
      <c r="F5" s="10">
        <v>2</v>
      </c>
      <c r="G5" s="10">
        <f t="shared" si="0"/>
        <v>19721</v>
      </c>
    </row>
    <row r="6" spans="1:7" x14ac:dyDescent="0.2">
      <c r="A6" s="7">
        <v>2017</v>
      </c>
      <c r="B6" s="5" t="s">
        <v>10</v>
      </c>
      <c r="C6" s="10">
        <v>5998</v>
      </c>
      <c r="D6" s="10">
        <v>20669</v>
      </c>
      <c r="E6" s="10">
        <v>0</v>
      </c>
      <c r="F6" s="10">
        <v>1</v>
      </c>
      <c r="G6" s="10">
        <f t="shared" si="0"/>
        <v>26668</v>
      </c>
    </row>
    <row r="7" spans="1:7" x14ac:dyDescent="0.2">
      <c r="A7" s="7">
        <v>2017</v>
      </c>
      <c r="B7" s="5" t="s">
        <v>11</v>
      </c>
      <c r="C7" s="10">
        <v>10114</v>
      </c>
      <c r="D7" s="10">
        <v>31515</v>
      </c>
      <c r="E7" s="10">
        <v>0</v>
      </c>
      <c r="F7" s="10">
        <v>51</v>
      </c>
      <c r="G7" s="10">
        <f t="shared" si="0"/>
        <v>41680</v>
      </c>
    </row>
    <row r="8" spans="1:7" x14ac:dyDescent="0.2">
      <c r="A8" s="7">
        <v>2017</v>
      </c>
      <c r="B8" s="5" t="s">
        <v>12</v>
      </c>
      <c r="C8" s="10">
        <v>5561</v>
      </c>
      <c r="D8" s="10">
        <v>13419</v>
      </c>
      <c r="E8" s="10">
        <v>0</v>
      </c>
      <c r="F8" s="10">
        <v>3</v>
      </c>
      <c r="G8" s="10">
        <f t="shared" si="0"/>
        <v>18983</v>
      </c>
    </row>
    <row r="9" spans="1:7" x14ac:dyDescent="0.2">
      <c r="A9" s="7">
        <v>2017</v>
      </c>
      <c r="B9" s="5" t="s">
        <v>13</v>
      </c>
      <c r="C9" s="10">
        <v>29435</v>
      </c>
      <c r="D9" s="10">
        <v>83544</v>
      </c>
      <c r="E9" s="10">
        <v>0</v>
      </c>
      <c r="F9" s="10">
        <v>67</v>
      </c>
      <c r="G9" s="10">
        <f t="shared" si="0"/>
        <v>113046</v>
      </c>
    </row>
    <row r="10" spans="1:7" x14ac:dyDescent="0.2">
      <c r="A10" s="7">
        <v>2017</v>
      </c>
      <c r="B10" s="5" t="s">
        <v>14</v>
      </c>
      <c r="C10" s="10">
        <v>22904</v>
      </c>
      <c r="D10" s="10">
        <v>52928</v>
      </c>
      <c r="E10" s="10">
        <v>0</v>
      </c>
      <c r="F10" s="10">
        <v>71</v>
      </c>
      <c r="G10" s="10">
        <f t="shared" si="0"/>
        <v>75903</v>
      </c>
    </row>
    <row r="11" spans="1:7" x14ac:dyDescent="0.2">
      <c r="A11" s="7">
        <v>2017</v>
      </c>
      <c r="B11" s="5" t="s">
        <v>38</v>
      </c>
      <c r="C11" s="10">
        <v>85843</v>
      </c>
      <c r="D11" s="10">
        <v>149687</v>
      </c>
      <c r="E11" s="10">
        <v>0</v>
      </c>
      <c r="F11" s="10">
        <v>51</v>
      </c>
      <c r="G11" s="10">
        <f t="shared" si="0"/>
        <v>235581</v>
      </c>
    </row>
    <row r="12" spans="1:7" x14ac:dyDescent="0.2">
      <c r="A12" s="7">
        <v>2017</v>
      </c>
      <c r="B12" s="5" t="s">
        <v>15</v>
      </c>
      <c r="C12" s="10">
        <v>14461</v>
      </c>
      <c r="D12" s="10">
        <v>35132</v>
      </c>
      <c r="E12" s="10">
        <v>0</v>
      </c>
      <c r="F12" s="10">
        <v>23</v>
      </c>
      <c r="G12" s="10">
        <f t="shared" si="0"/>
        <v>49616</v>
      </c>
    </row>
    <row r="13" spans="1:7" x14ac:dyDescent="0.2">
      <c r="A13" s="7">
        <v>2017</v>
      </c>
      <c r="B13" s="5" t="s">
        <v>16</v>
      </c>
      <c r="C13" s="10">
        <v>41236</v>
      </c>
      <c r="D13" s="10">
        <v>120563</v>
      </c>
      <c r="E13" s="10">
        <v>0</v>
      </c>
      <c r="F13" s="10">
        <v>1</v>
      </c>
      <c r="G13" s="10">
        <f t="shared" si="0"/>
        <v>161800</v>
      </c>
    </row>
    <row r="14" spans="1:7" x14ac:dyDescent="0.2">
      <c r="A14" s="7">
        <v>2017</v>
      </c>
      <c r="B14" s="5" t="s">
        <v>17</v>
      </c>
      <c r="C14" s="10">
        <v>17366</v>
      </c>
      <c r="D14" s="10">
        <v>67927</v>
      </c>
      <c r="E14" s="10">
        <v>0</v>
      </c>
      <c r="F14" s="10">
        <v>20</v>
      </c>
      <c r="G14" s="10">
        <f t="shared" si="0"/>
        <v>85313</v>
      </c>
    </row>
    <row r="15" spans="1:7" x14ac:dyDescent="0.2">
      <c r="A15" s="7">
        <v>2017</v>
      </c>
      <c r="B15" s="5" t="s">
        <v>18</v>
      </c>
      <c r="C15" s="10">
        <v>16147</v>
      </c>
      <c r="D15" s="10">
        <v>42508</v>
      </c>
      <c r="E15" s="10">
        <v>0</v>
      </c>
      <c r="F15" s="10">
        <v>3</v>
      </c>
      <c r="G15" s="10">
        <f t="shared" si="0"/>
        <v>58658</v>
      </c>
    </row>
    <row r="16" spans="1:7" x14ac:dyDescent="0.2">
      <c r="A16" s="7">
        <v>2017</v>
      </c>
      <c r="B16" s="5" t="s">
        <v>19</v>
      </c>
      <c r="C16" s="10">
        <v>59645</v>
      </c>
      <c r="D16" s="10">
        <v>135170</v>
      </c>
      <c r="E16" s="10">
        <v>0</v>
      </c>
      <c r="F16" s="10">
        <v>10</v>
      </c>
      <c r="G16" s="10">
        <f t="shared" si="0"/>
        <v>194825</v>
      </c>
    </row>
    <row r="17" spans="1:7" x14ac:dyDescent="0.2">
      <c r="A17" s="7">
        <v>2017</v>
      </c>
      <c r="B17" s="5" t="s">
        <v>20</v>
      </c>
      <c r="C17" s="10">
        <v>93362</v>
      </c>
      <c r="D17" s="10">
        <v>223149</v>
      </c>
      <c r="E17" s="10">
        <v>0</v>
      </c>
      <c r="F17" s="10">
        <v>39</v>
      </c>
      <c r="G17" s="10">
        <f t="shared" si="0"/>
        <v>316550</v>
      </c>
    </row>
    <row r="18" spans="1:7" x14ac:dyDescent="0.2">
      <c r="A18" s="7">
        <v>2017</v>
      </c>
      <c r="B18" s="5" t="s">
        <v>21</v>
      </c>
      <c r="C18" s="10">
        <v>35321</v>
      </c>
      <c r="D18" s="10">
        <v>93960</v>
      </c>
      <c r="E18" s="10">
        <v>0</v>
      </c>
      <c r="F18" s="10">
        <v>1</v>
      </c>
      <c r="G18" s="10">
        <f t="shared" si="0"/>
        <v>129282</v>
      </c>
    </row>
    <row r="19" spans="1:7" x14ac:dyDescent="0.2">
      <c r="A19" s="7">
        <v>2017</v>
      </c>
      <c r="B19" s="5" t="s">
        <v>22</v>
      </c>
      <c r="C19" s="10">
        <v>10737</v>
      </c>
      <c r="D19" s="10">
        <v>33152</v>
      </c>
      <c r="E19" s="10">
        <v>0</v>
      </c>
      <c r="F19" s="10">
        <v>0</v>
      </c>
      <c r="G19" s="10">
        <f t="shared" si="0"/>
        <v>43889</v>
      </c>
    </row>
    <row r="20" spans="1:7" x14ac:dyDescent="0.2">
      <c r="A20" s="7">
        <v>2017</v>
      </c>
      <c r="B20" s="5" t="s">
        <v>23</v>
      </c>
      <c r="C20" s="10">
        <v>5342</v>
      </c>
      <c r="D20" s="10">
        <v>14540</v>
      </c>
      <c r="E20" s="10">
        <v>0</v>
      </c>
      <c r="F20" s="10">
        <v>2</v>
      </c>
      <c r="G20" s="10">
        <f t="shared" si="0"/>
        <v>19884</v>
      </c>
    </row>
    <row r="21" spans="1:7" x14ac:dyDescent="0.2">
      <c r="A21" s="7">
        <v>2017</v>
      </c>
      <c r="B21" s="5" t="s">
        <v>24</v>
      </c>
      <c r="C21" s="10">
        <v>12172</v>
      </c>
      <c r="D21" s="10">
        <v>44109</v>
      </c>
      <c r="E21" s="10">
        <v>0</v>
      </c>
      <c r="F21" s="10">
        <v>5</v>
      </c>
      <c r="G21" s="10">
        <f t="shared" si="0"/>
        <v>56286</v>
      </c>
    </row>
    <row r="22" spans="1:7" x14ac:dyDescent="0.2">
      <c r="A22" s="7">
        <v>2017</v>
      </c>
      <c r="B22" s="5" t="s">
        <v>25</v>
      </c>
      <c r="C22" s="10">
        <v>19226</v>
      </c>
      <c r="D22" s="10">
        <v>54320</v>
      </c>
      <c r="E22" s="10">
        <v>0</v>
      </c>
      <c r="F22" s="10">
        <v>1</v>
      </c>
      <c r="G22" s="10">
        <f t="shared" si="0"/>
        <v>73547</v>
      </c>
    </row>
    <row r="23" spans="1:7" x14ac:dyDescent="0.2">
      <c r="A23" s="7">
        <v>2017</v>
      </c>
      <c r="B23" s="5" t="s">
        <v>26</v>
      </c>
      <c r="C23" s="10">
        <v>27263</v>
      </c>
      <c r="D23" s="10">
        <v>98026</v>
      </c>
      <c r="E23" s="10">
        <v>0</v>
      </c>
      <c r="F23" s="10">
        <v>2</v>
      </c>
      <c r="G23" s="10">
        <f t="shared" si="0"/>
        <v>125291</v>
      </c>
    </row>
    <row r="24" spans="1:7" x14ac:dyDescent="0.2">
      <c r="A24" s="7">
        <v>2017</v>
      </c>
      <c r="B24" s="5" t="s">
        <v>27</v>
      </c>
      <c r="C24" s="10">
        <v>13257</v>
      </c>
      <c r="D24" s="10">
        <v>40469</v>
      </c>
      <c r="E24" s="10">
        <v>0</v>
      </c>
      <c r="F24" s="10">
        <v>0</v>
      </c>
      <c r="G24" s="10">
        <f t="shared" si="0"/>
        <v>53726</v>
      </c>
    </row>
    <row r="25" spans="1:7" x14ac:dyDescent="0.2">
      <c r="A25" s="7">
        <v>2017</v>
      </c>
      <c r="B25" s="5" t="s">
        <v>28</v>
      </c>
      <c r="C25" s="10">
        <v>7945</v>
      </c>
      <c r="D25" s="10">
        <v>27080</v>
      </c>
      <c r="E25" s="10">
        <v>0</v>
      </c>
      <c r="F25" s="10">
        <v>26</v>
      </c>
      <c r="G25" s="10">
        <f t="shared" si="0"/>
        <v>35051</v>
      </c>
    </row>
    <row r="26" spans="1:7" x14ac:dyDescent="0.2">
      <c r="A26" s="7">
        <v>2017</v>
      </c>
      <c r="B26" s="5" t="s">
        <v>29</v>
      </c>
      <c r="C26" s="10">
        <v>19668</v>
      </c>
      <c r="D26" s="10">
        <v>46785</v>
      </c>
      <c r="E26" s="10">
        <v>0</v>
      </c>
      <c r="F26" s="10">
        <v>1</v>
      </c>
      <c r="G26" s="10">
        <f t="shared" si="0"/>
        <v>66454</v>
      </c>
    </row>
    <row r="27" spans="1:7" x14ac:dyDescent="0.2">
      <c r="A27" s="7">
        <v>2017</v>
      </c>
      <c r="B27" s="5" t="s">
        <v>30</v>
      </c>
      <c r="C27" s="10">
        <v>14118</v>
      </c>
      <c r="D27" s="10">
        <v>38884</v>
      </c>
      <c r="E27" s="10">
        <v>0</v>
      </c>
      <c r="F27" s="10">
        <v>1</v>
      </c>
      <c r="G27" s="10">
        <f t="shared" si="0"/>
        <v>53003</v>
      </c>
    </row>
    <row r="28" spans="1:7" x14ac:dyDescent="0.2">
      <c r="A28" s="7">
        <v>2017</v>
      </c>
      <c r="B28" s="5" t="s">
        <v>31</v>
      </c>
      <c r="C28" s="10">
        <v>32277</v>
      </c>
      <c r="D28" s="10">
        <v>64684</v>
      </c>
      <c r="E28" s="10">
        <v>0</v>
      </c>
      <c r="F28" s="10">
        <v>2</v>
      </c>
      <c r="G28" s="10">
        <f t="shared" si="0"/>
        <v>96963</v>
      </c>
    </row>
    <row r="29" spans="1:7" x14ac:dyDescent="0.2">
      <c r="A29" s="7">
        <v>2017</v>
      </c>
      <c r="B29" s="5" t="s">
        <v>32</v>
      </c>
      <c r="C29" s="10">
        <v>28759</v>
      </c>
      <c r="D29" s="10">
        <v>69242</v>
      </c>
      <c r="E29" s="10">
        <v>0</v>
      </c>
      <c r="F29" s="10">
        <v>26</v>
      </c>
      <c r="G29" s="10">
        <f t="shared" si="0"/>
        <v>98027</v>
      </c>
    </row>
    <row r="30" spans="1:7" x14ac:dyDescent="0.2">
      <c r="A30" s="7">
        <v>2017</v>
      </c>
      <c r="B30" s="5" t="s">
        <v>33</v>
      </c>
      <c r="C30" s="10">
        <v>21367</v>
      </c>
      <c r="D30" s="10">
        <v>56780</v>
      </c>
      <c r="E30" s="10">
        <v>0</v>
      </c>
      <c r="F30" s="10">
        <v>0</v>
      </c>
      <c r="G30" s="10">
        <f t="shared" si="0"/>
        <v>78147</v>
      </c>
    </row>
    <row r="31" spans="1:7" x14ac:dyDescent="0.2">
      <c r="A31" s="7">
        <v>2017</v>
      </c>
      <c r="B31" s="5" t="s">
        <v>34</v>
      </c>
      <c r="C31" s="10">
        <v>11328</v>
      </c>
      <c r="D31" s="10">
        <v>28219</v>
      </c>
      <c r="E31" s="10">
        <v>0</v>
      </c>
      <c r="F31" s="10">
        <v>1</v>
      </c>
      <c r="G31" s="10">
        <f t="shared" si="0"/>
        <v>39548</v>
      </c>
    </row>
    <row r="32" spans="1:7" x14ac:dyDescent="0.2">
      <c r="A32" s="7">
        <v>2017</v>
      </c>
      <c r="B32" s="5" t="s">
        <v>35</v>
      </c>
      <c r="C32" s="10">
        <v>44835</v>
      </c>
      <c r="D32" s="10">
        <v>123564</v>
      </c>
      <c r="E32" s="10">
        <v>0</v>
      </c>
      <c r="F32" s="10">
        <v>4</v>
      </c>
      <c r="G32" s="10">
        <f t="shared" si="0"/>
        <v>168403</v>
      </c>
    </row>
    <row r="33" spans="1:7" x14ac:dyDescent="0.2">
      <c r="A33" s="7">
        <v>2017</v>
      </c>
      <c r="B33" s="5" t="s">
        <v>36</v>
      </c>
      <c r="C33" s="10">
        <v>18435</v>
      </c>
      <c r="D33" s="10">
        <v>37646</v>
      </c>
      <c r="E33" s="10">
        <v>0</v>
      </c>
      <c r="F33" s="10">
        <v>9</v>
      </c>
      <c r="G33" s="10">
        <f t="shared" si="0"/>
        <v>56090</v>
      </c>
    </row>
    <row r="34" spans="1:7" x14ac:dyDescent="0.2">
      <c r="A34" s="7">
        <v>2017</v>
      </c>
      <c r="B34" s="5" t="s">
        <v>37</v>
      </c>
      <c r="C34" s="10">
        <v>10315</v>
      </c>
      <c r="D34" s="10">
        <v>30944</v>
      </c>
      <c r="E34" s="10">
        <v>0</v>
      </c>
      <c r="F34" s="10">
        <v>5</v>
      </c>
      <c r="G34" s="10">
        <f t="shared" si="0"/>
        <v>41264</v>
      </c>
    </row>
    <row r="35" spans="1:7" x14ac:dyDescent="0.2">
      <c r="A35" s="8">
        <v>2018</v>
      </c>
      <c r="B35" s="6" t="s">
        <v>1</v>
      </c>
      <c r="C35" s="9">
        <f>SUM(C36:C67)</f>
        <v>765138</v>
      </c>
      <c r="D35" s="9">
        <f>SUM(D36:D67)</f>
        <v>1857577</v>
      </c>
      <c r="E35" s="9">
        <f>SUM(E36:E67)</f>
        <v>0</v>
      </c>
      <c r="F35" s="9">
        <f>SUM(F36:F67)</f>
        <v>664</v>
      </c>
      <c r="G35" s="9">
        <f>SUM(G36:G67)</f>
        <v>2623379</v>
      </c>
    </row>
    <row r="36" spans="1:7" x14ac:dyDescent="0.2">
      <c r="A36" s="7">
        <v>2018</v>
      </c>
      <c r="B36" s="5" t="s">
        <v>7</v>
      </c>
      <c r="C36" s="10">
        <v>11921</v>
      </c>
      <c r="D36" s="10">
        <v>27234</v>
      </c>
      <c r="E36" s="10">
        <v>0</v>
      </c>
      <c r="F36" s="10">
        <v>5</v>
      </c>
      <c r="G36" s="10">
        <f>SUM(C36:F36)</f>
        <v>39160</v>
      </c>
    </row>
    <row r="37" spans="1:7" x14ac:dyDescent="0.2">
      <c r="A37" s="7">
        <v>2018</v>
      </c>
      <c r="B37" s="5" t="s">
        <v>8</v>
      </c>
      <c r="C37" s="10">
        <v>10294</v>
      </c>
      <c r="D37" s="10">
        <v>30325</v>
      </c>
      <c r="E37" s="10">
        <v>0</v>
      </c>
      <c r="F37" s="10">
        <v>8</v>
      </c>
      <c r="G37" s="10">
        <f t="shared" ref="G37:G67" si="1">SUM(C37:F37)</f>
        <v>40627</v>
      </c>
    </row>
    <row r="38" spans="1:7" x14ac:dyDescent="0.2">
      <c r="A38" s="7">
        <v>2018</v>
      </c>
      <c r="B38" s="5" t="s">
        <v>9</v>
      </c>
      <c r="C38" s="10">
        <v>5924</v>
      </c>
      <c r="D38" s="10">
        <v>13712</v>
      </c>
      <c r="E38" s="10">
        <v>0</v>
      </c>
      <c r="F38" s="10">
        <v>3</v>
      </c>
      <c r="G38" s="10">
        <f t="shared" si="1"/>
        <v>19639</v>
      </c>
    </row>
    <row r="39" spans="1:7" x14ac:dyDescent="0.2">
      <c r="A39" s="7">
        <v>2018</v>
      </c>
      <c r="B39" s="5" t="s">
        <v>10</v>
      </c>
      <c r="C39" s="10">
        <v>5761</v>
      </c>
      <c r="D39" s="10">
        <v>18471</v>
      </c>
      <c r="E39" s="10">
        <v>0</v>
      </c>
      <c r="F39" s="10">
        <v>13</v>
      </c>
      <c r="G39" s="10">
        <f t="shared" si="1"/>
        <v>24245</v>
      </c>
    </row>
    <row r="40" spans="1:7" x14ac:dyDescent="0.2">
      <c r="A40" s="7">
        <v>2018</v>
      </c>
      <c r="B40" s="5" t="s">
        <v>11</v>
      </c>
      <c r="C40" s="10">
        <v>9599</v>
      </c>
      <c r="D40" s="10">
        <v>29558</v>
      </c>
      <c r="E40" s="10">
        <v>0</v>
      </c>
      <c r="F40" s="10">
        <v>48</v>
      </c>
      <c r="G40" s="10">
        <f t="shared" si="1"/>
        <v>39205</v>
      </c>
    </row>
    <row r="41" spans="1:7" x14ac:dyDescent="0.2">
      <c r="A41" s="7">
        <v>2018</v>
      </c>
      <c r="B41" s="5" t="s">
        <v>12</v>
      </c>
      <c r="C41" s="10">
        <v>5682</v>
      </c>
      <c r="D41" s="10">
        <v>13363</v>
      </c>
      <c r="E41" s="10">
        <v>0</v>
      </c>
      <c r="F41" s="10">
        <v>4</v>
      </c>
      <c r="G41" s="10">
        <f t="shared" si="1"/>
        <v>19049</v>
      </c>
    </row>
    <row r="42" spans="1:7" x14ac:dyDescent="0.2">
      <c r="A42" s="7">
        <v>2018</v>
      </c>
      <c r="B42" s="5" t="s">
        <v>13</v>
      </c>
      <c r="C42" s="10">
        <v>29568</v>
      </c>
      <c r="D42" s="10">
        <v>78615</v>
      </c>
      <c r="E42" s="10">
        <v>0</v>
      </c>
      <c r="F42" s="10">
        <v>75</v>
      </c>
      <c r="G42" s="10">
        <f t="shared" si="1"/>
        <v>108258</v>
      </c>
    </row>
    <row r="43" spans="1:7" x14ac:dyDescent="0.2">
      <c r="A43" s="7">
        <v>2018</v>
      </c>
      <c r="B43" s="5" t="s">
        <v>14</v>
      </c>
      <c r="C43" s="10">
        <v>25994</v>
      </c>
      <c r="D43" s="10">
        <v>55816</v>
      </c>
      <c r="E43" s="10">
        <v>0</v>
      </c>
      <c r="F43" s="10">
        <v>101</v>
      </c>
      <c r="G43" s="10">
        <f t="shared" si="1"/>
        <v>81911</v>
      </c>
    </row>
    <row r="44" spans="1:7" x14ac:dyDescent="0.2">
      <c r="A44" s="7">
        <v>2018</v>
      </c>
      <c r="B44" s="5" t="s">
        <v>38</v>
      </c>
      <c r="C44" s="10">
        <v>94268</v>
      </c>
      <c r="D44" s="10">
        <v>155432</v>
      </c>
      <c r="E44" s="10">
        <v>0</v>
      </c>
      <c r="F44" s="10">
        <v>52</v>
      </c>
      <c r="G44" s="10">
        <f t="shared" si="1"/>
        <v>249752</v>
      </c>
    </row>
    <row r="45" spans="1:7" x14ac:dyDescent="0.2">
      <c r="A45" s="7">
        <v>2018</v>
      </c>
      <c r="B45" s="5" t="s">
        <v>15</v>
      </c>
      <c r="C45" s="10">
        <v>13702</v>
      </c>
      <c r="D45" s="10">
        <v>34874</v>
      </c>
      <c r="E45" s="10">
        <v>0</v>
      </c>
      <c r="F45" s="10">
        <v>6</v>
      </c>
      <c r="G45" s="10">
        <f t="shared" si="1"/>
        <v>48582</v>
      </c>
    </row>
    <row r="46" spans="1:7" x14ac:dyDescent="0.2">
      <c r="A46" s="7">
        <v>2018</v>
      </c>
      <c r="B46" s="5" t="s">
        <v>16</v>
      </c>
      <c r="C46" s="10">
        <v>42219</v>
      </c>
      <c r="D46" s="10">
        <v>116294</v>
      </c>
      <c r="E46" s="10">
        <v>0</v>
      </c>
      <c r="F46" s="10">
        <v>1</v>
      </c>
      <c r="G46" s="10">
        <f t="shared" si="1"/>
        <v>158514</v>
      </c>
    </row>
    <row r="47" spans="1:7" x14ac:dyDescent="0.2">
      <c r="A47" s="7">
        <v>2018</v>
      </c>
      <c r="B47" s="5" t="s">
        <v>17</v>
      </c>
      <c r="C47" s="10">
        <v>15727</v>
      </c>
      <c r="D47" s="10">
        <v>62428</v>
      </c>
      <c r="E47" s="10">
        <v>0</v>
      </c>
      <c r="F47" s="10">
        <v>31</v>
      </c>
      <c r="G47" s="10">
        <f t="shared" si="1"/>
        <v>78186</v>
      </c>
    </row>
    <row r="48" spans="1:7" x14ac:dyDescent="0.2">
      <c r="A48" s="7">
        <v>2018</v>
      </c>
      <c r="B48" s="5" t="s">
        <v>18</v>
      </c>
      <c r="C48" s="10">
        <v>16105</v>
      </c>
      <c r="D48" s="10">
        <v>40416</v>
      </c>
      <c r="E48" s="10">
        <v>0</v>
      </c>
      <c r="F48" s="10">
        <v>0</v>
      </c>
      <c r="G48" s="10">
        <f t="shared" si="1"/>
        <v>56521</v>
      </c>
    </row>
    <row r="49" spans="1:7" x14ac:dyDescent="0.2">
      <c r="A49" s="7">
        <v>2018</v>
      </c>
      <c r="B49" s="5" t="s">
        <v>19</v>
      </c>
      <c r="C49" s="10">
        <v>55367</v>
      </c>
      <c r="D49" s="10">
        <v>121455</v>
      </c>
      <c r="E49" s="10">
        <v>0</v>
      </c>
      <c r="F49" s="10">
        <v>21</v>
      </c>
      <c r="G49" s="10">
        <f t="shared" si="1"/>
        <v>176843</v>
      </c>
    </row>
    <row r="50" spans="1:7" x14ac:dyDescent="0.2">
      <c r="A50" s="7">
        <v>2018</v>
      </c>
      <c r="B50" s="5" t="s">
        <v>20</v>
      </c>
      <c r="C50" s="10">
        <v>91914</v>
      </c>
      <c r="D50" s="10">
        <v>211993</v>
      </c>
      <c r="E50" s="10">
        <v>0</v>
      </c>
      <c r="F50" s="10">
        <v>32</v>
      </c>
      <c r="G50" s="10">
        <f t="shared" si="1"/>
        <v>303939</v>
      </c>
    </row>
    <row r="51" spans="1:7" x14ac:dyDescent="0.2">
      <c r="A51" s="7">
        <v>2018</v>
      </c>
      <c r="B51" s="5" t="s">
        <v>21</v>
      </c>
      <c r="C51" s="10">
        <v>29971</v>
      </c>
      <c r="D51" s="10">
        <v>70202</v>
      </c>
      <c r="E51" s="10">
        <v>0</v>
      </c>
      <c r="F51" s="10">
        <v>13</v>
      </c>
      <c r="G51" s="10">
        <f t="shared" si="1"/>
        <v>100186</v>
      </c>
    </row>
    <row r="52" spans="1:7" x14ac:dyDescent="0.2">
      <c r="A52" s="7">
        <v>2018</v>
      </c>
      <c r="B52" s="5" t="s">
        <v>22</v>
      </c>
      <c r="C52" s="10">
        <v>13275</v>
      </c>
      <c r="D52" s="10">
        <v>31072</v>
      </c>
      <c r="E52" s="10">
        <v>0</v>
      </c>
      <c r="F52" s="10">
        <v>1</v>
      </c>
      <c r="G52" s="10">
        <f t="shared" si="1"/>
        <v>44348</v>
      </c>
    </row>
    <row r="53" spans="1:7" x14ac:dyDescent="0.2">
      <c r="A53" s="7">
        <v>2018</v>
      </c>
      <c r="B53" s="5" t="s">
        <v>23</v>
      </c>
      <c r="C53" s="10">
        <v>5243</v>
      </c>
      <c r="D53" s="10">
        <v>14419</v>
      </c>
      <c r="E53" s="10">
        <v>0</v>
      </c>
      <c r="F53" s="10">
        <v>3</v>
      </c>
      <c r="G53" s="10">
        <f t="shared" si="1"/>
        <v>19665</v>
      </c>
    </row>
    <row r="54" spans="1:7" x14ac:dyDescent="0.2">
      <c r="A54" s="7">
        <v>2018</v>
      </c>
      <c r="B54" s="5" t="s">
        <v>24</v>
      </c>
      <c r="C54" s="10">
        <v>13143</v>
      </c>
      <c r="D54" s="10">
        <v>41544</v>
      </c>
      <c r="E54" s="10">
        <v>0</v>
      </c>
      <c r="F54" s="10">
        <v>12</v>
      </c>
      <c r="G54" s="10">
        <f t="shared" si="1"/>
        <v>54699</v>
      </c>
    </row>
    <row r="55" spans="1:7" x14ac:dyDescent="0.2">
      <c r="A55" s="7">
        <v>2018</v>
      </c>
      <c r="B55" s="5" t="s">
        <v>25</v>
      </c>
      <c r="C55" s="10">
        <v>19896</v>
      </c>
      <c r="D55" s="10">
        <v>56524</v>
      </c>
      <c r="E55" s="10">
        <v>0</v>
      </c>
      <c r="F55" s="10">
        <v>0</v>
      </c>
      <c r="G55" s="10">
        <f t="shared" si="1"/>
        <v>76420</v>
      </c>
    </row>
    <row r="56" spans="1:7" x14ac:dyDescent="0.2">
      <c r="A56" s="7">
        <v>2018</v>
      </c>
      <c r="B56" s="5" t="s">
        <v>26</v>
      </c>
      <c r="C56" s="10">
        <v>26277</v>
      </c>
      <c r="D56" s="10">
        <v>91747</v>
      </c>
      <c r="E56" s="10">
        <v>0</v>
      </c>
      <c r="F56" s="10">
        <v>15</v>
      </c>
      <c r="G56" s="10">
        <f t="shared" si="1"/>
        <v>118039</v>
      </c>
    </row>
    <row r="57" spans="1:7" x14ac:dyDescent="0.2">
      <c r="A57" s="7">
        <v>2018</v>
      </c>
      <c r="B57" s="5" t="s">
        <v>27</v>
      </c>
      <c r="C57" s="10">
        <v>11894</v>
      </c>
      <c r="D57" s="10">
        <v>39854</v>
      </c>
      <c r="E57" s="10">
        <v>0</v>
      </c>
      <c r="F57" s="10">
        <v>1</v>
      </c>
      <c r="G57" s="10">
        <f t="shared" si="1"/>
        <v>51749</v>
      </c>
    </row>
    <row r="58" spans="1:7" x14ac:dyDescent="0.2">
      <c r="A58" s="7">
        <v>2018</v>
      </c>
      <c r="B58" s="5" t="s">
        <v>28</v>
      </c>
      <c r="C58" s="10">
        <v>11706</v>
      </c>
      <c r="D58" s="10">
        <v>28540</v>
      </c>
      <c r="E58" s="10">
        <v>0</v>
      </c>
      <c r="F58" s="10">
        <v>74</v>
      </c>
      <c r="G58" s="10">
        <f t="shared" si="1"/>
        <v>40320</v>
      </c>
    </row>
    <row r="59" spans="1:7" x14ac:dyDescent="0.2">
      <c r="A59" s="7">
        <v>2018</v>
      </c>
      <c r="B59" s="5" t="s">
        <v>29</v>
      </c>
      <c r="C59" s="10">
        <v>17893</v>
      </c>
      <c r="D59" s="10">
        <v>42938</v>
      </c>
      <c r="E59" s="10">
        <v>0</v>
      </c>
      <c r="F59" s="10">
        <v>1</v>
      </c>
      <c r="G59" s="10">
        <f t="shared" si="1"/>
        <v>60832</v>
      </c>
    </row>
    <row r="60" spans="1:7" x14ac:dyDescent="0.2">
      <c r="A60" s="7">
        <v>2018</v>
      </c>
      <c r="B60" s="5" t="s">
        <v>30</v>
      </c>
      <c r="C60" s="10">
        <v>16277</v>
      </c>
      <c r="D60" s="10">
        <v>37862</v>
      </c>
      <c r="E60" s="10">
        <v>0</v>
      </c>
      <c r="F60" s="10">
        <v>3</v>
      </c>
      <c r="G60" s="10">
        <f t="shared" si="1"/>
        <v>54142</v>
      </c>
    </row>
    <row r="61" spans="1:7" x14ac:dyDescent="0.2">
      <c r="A61" s="7">
        <v>2018</v>
      </c>
      <c r="B61" s="5" t="s">
        <v>31</v>
      </c>
      <c r="C61" s="10">
        <v>32293</v>
      </c>
      <c r="D61" s="10">
        <v>57960</v>
      </c>
      <c r="E61" s="10">
        <v>0</v>
      </c>
      <c r="F61" s="10">
        <v>11</v>
      </c>
      <c r="G61" s="10">
        <f t="shared" si="1"/>
        <v>90264</v>
      </c>
    </row>
    <row r="62" spans="1:7" x14ac:dyDescent="0.2">
      <c r="A62" s="7">
        <v>2018</v>
      </c>
      <c r="B62" s="5" t="s">
        <v>32</v>
      </c>
      <c r="C62" s="10">
        <v>20677</v>
      </c>
      <c r="D62" s="10">
        <v>60680</v>
      </c>
      <c r="E62" s="10">
        <v>0</v>
      </c>
      <c r="F62" s="10">
        <v>10</v>
      </c>
      <c r="G62" s="10">
        <f t="shared" si="1"/>
        <v>81367</v>
      </c>
    </row>
    <row r="63" spans="1:7" x14ac:dyDescent="0.2">
      <c r="A63" s="7">
        <v>2018</v>
      </c>
      <c r="B63" s="5" t="s">
        <v>33</v>
      </c>
      <c r="C63" s="10">
        <v>21922</v>
      </c>
      <c r="D63" s="10">
        <v>55343</v>
      </c>
      <c r="E63" s="10">
        <v>0</v>
      </c>
      <c r="F63" s="10">
        <v>1</v>
      </c>
      <c r="G63" s="10">
        <f t="shared" si="1"/>
        <v>77266</v>
      </c>
    </row>
    <row r="64" spans="1:7" x14ac:dyDescent="0.2">
      <c r="A64" s="7">
        <v>2018</v>
      </c>
      <c r="B64" s="5" t="s">
        <v>34</v>
      </c>
      <c r="C64" s="10">
        <v>19509</v>
      </c>
      <c r="D64" s="10">
        <v>35146</v>
      </c>
      <c r="E64" s="10">
        <v>0</v>
      </c>
      <c r="F64" s="10">
        <v>0</v>
      </c>
      <c r="G64" s="10">
        <f t="shared" si="1"/>
        <v>54655</v>
      </c>
    </row>
    <row r="65" spans="1:7" x14ac:dyDescent="0.2">
      <c r="A65" s="7">
        <v>2018</v>
      </c>
      <c r="B65" s="5" t="s">
        <v>35</v>
      </c>
      <c r="C65" s="10">
        <v>44055</v>
      </c>
      <c r="D65" s="10">
        <v>119265</v>
      </c>
      <c r="E65" s="10">
        <v>0</v>
      </c>
      <c r="F65" s="10">
        <v>7</v>
      </c>
      <c r="G65" s="10">
        <f t="shared" si="1"/>
        <v>163327</v>
      </c>
    </row>
    <row r="66" spans="1:7" x14ac:dyDescent="0.2">
      <c r="A66" s="7">
        <v>2018</v>
      </c>
      <c r="B66" s="5" t="s">
        <v>36</v>
      </c>
      <c r="C66" s="10">
        <v>17329</v>
      </c>
      <c r="D66" s="10">
        <v>35739</v>
      </c>
      <c r="E66" s="10">
        <v>0</v>
      </c>
      <c r="F66" s="10">
        <v>105</v>
      </c>
      <c r="G66" s="10">
        <f t="shared" si="1"/>
        <v>53173</v>
      </c>
    </row>
    <row r="67" spans="1:7" x14ac:dyDescent="0.2">
      <c r="A67" s="7">
        <v>2018</v>
      </c>
      <c r="B67" s="5" t="s">
        <v>37</v>
      </c>
      <c r="C67" s="10">
        <v>9733</v>
      </c>
      <c r="D67" s="10">
        <v>28756</v>
      </c>
      <c r="E67" s="10">
        <v>0</v>
      </c>
      <c r="F67" s="10">
        <v>7</v>
      </c>
      <c r="G67" s="10">
        <f t="shared" si="1"/>
        <v>38496</v>
      </c>
    </row>
    <row r="68" spans="1:7" x14ac:dyDescent="0.2">
      <c r="A68" s="8">
        <v>2019</v>
      </c>
      <c r="B68" s="6" t="s">
        <v>1</v>
      </c>
      <c r="C68" s="9">
        <f>SUM(C69:C100)</f>
        <v>799598</v>
      </c>
      <c r="D68" s="9">
        <f>SUM(D69:D100)</f>
        <v>1829356</v>
      </c>
      <c r="E68" s="9">
        <f>SUM(E69:E100)</f>
        <v>0</v>
      </c>
      <c r="F68" s="9">
        <f>SUM(F69:F100)</f>
        <v>480</v>
      </c>
      <c r="G68" s="9">
        <f>SUM(G69:G100)</f>
        <v>2629434</v>
      </c>
    </row>
    <row r="69" spans="1:7" x14ac:dyDescent="0.2">
      <c r="A69" s="7">
        <v>2019</v>
      </c>
      <c r="B69" s="5" t="s">
        <v>7</v>
      </c>
      <c r="C69" s="10">
        <v>12350</v>
      </c>
      <c r="D69" s="10">
        <v>25472</v>
      </c>
      <c r="E69" s="10">
        <v>0</v>
      </c>
      <c r="F69" s="10">
        <v>3</v>
      </c>
      <c r="G69" s="10">
        <f>SUM(C69:F69)</f>
        <v>37825</v>
      </c>
    </row>
    <row r="70" spans="1:7" x14ac:dyDescent="0.2">
      <c r="A70" s="7">
        <v>2019</v>
      </c>
      <c r="B70" s="5" t="s">
        <v>8</v>
      </c>
      <c r="C70" s="10">
        <v>10325</v>
      </c>
      <c r="D70" s="10">
        <v>27148</v>
      </c>
      <c r="E70" s="10">
        <v>0</v>
      </c>
      <c r="F70" s="10">
        <v>26</v>
      </c>
      <c r="G70" s="10">
        <f t="shared" ref="G70:G100" si="2">SUM(C70:F70)</f>
        <v>37499</v>
      </c>
    </row>
    <row r="71" spans="1:7" x14ac:dyDescent="0.2">
      <c r="A71" s="7">
        <v>2019</v>
      </c>
      <c r="B71" s="5" t="s">
        <v>9</v>
      </c>
      <c r="C71" s="10">
        <v>7183</v>
      </c>
      <c r="D71" s="10">
        <v>15452</v>
      </c>
      <c r="E71" s="10">
        <v>0</v>
      </c>
      <c r="F71" s="10">
        <v>1</v>
      </c>
      <c r="G71" s="10">
        <f t="shared" si="2"/>
        <v>22636</v>
      </c>
    </row>
    <row r="72" spans="1:7" x14ac:dyDescent="0.2">
      <c r="A72" s="7">
        <v>2019</v>
      </c>
      <c r="B72" s="5" t="s">
        <v>10</v>
      </c>
      <c r="C72" s="10">
        <v>5755</v>
      </c>
      <c r="D72" s="10">
        <v>17314</v>
      </c>
      <c r="E72" s="10">
        <v>0</v>
      </c>
      <c r="F72" s="10">
        <v>6</v>
      </c>
      <c r="G72" s="10">
        <f t="shared" si="2"/>
        <v>23075</v>
      </c>
    </row>
    <row r="73" spans="1:7" x14ac:dyDescent="0.2">
      <c r="A73" s="7">
        <v>2019</v>
      </c>
      <c r="B73" s="5" t="s">
        <v>11</v>
      </c>
      <c r="C73" s="10">
        <v>9474</v>
      </c>
      <c r="D73" s="10">
        <v>27306</v>
      </c>
      <c r="E73" s="10">
        <v>0</v>
      </c>
      <c r="F73" s="10">
        <v>37</v>
      </c>
      <c r="G73" s="10">
        <f t="shared" si="2"/>
        <v>36817</v>
      </c>
    </row>
    <row r="74" spans="1:7" x14ac:dyDescent="0.2">
      <c r="A74" s="7">
        <v>2019</v>
      </c>
      <c r="B74" s="5" t="s">
        <v>12</v>
      </c>
      <c r="C74" s="10">
        <v>6642</v>
      </c>
      <c r="D74" s="10">
        <v>14151</v>
      </c>
      <c r="E74" s="10">
        <v>0</v>
      </c>
      <c r="F74" s="10">
        <v>2</v>
      </c>
      <c r="G74" s="10">
        <f t="shared" si="2"/>
        <v>20795</v>
      </c>
    </row>
    <row r="75" spans="1:7" x14ac:dyDescent="0.2">
      <c r="A75" s="7">
        <v>2019</v>
      </c>
      <c r="B75" s="5" t="s">
        <v>13</v>
      </c>
      <c r="C75" s="10">
        <v>32918</v>
      </c>
      <c r="D75" s="10">
        <v>81811</v>
      </c>
      <c r="E75" s="10">
        <v>0</v>
      </c>
      <c r="F75" s="10">
        <v>69</v>
      </c>
      <c r="G75" s="10">
        <f t="shared" si="2"/>
        <v>114798</v>
      </c>
    </row>
    <row r="76" spans="1:7" x14ac:dyDescent="0.2">
      <c r="A76" s="7">
        <v>2019</v>
      </c>
      <c r="B76" s="5" t="s">
        <v>14</v>
      </c>
      <c r="C76" s="10">
        <v>26576</v>
      </c>
      <c r="D76" s="10">
        <v>52309</v>
      </c>
      <c r="E76" s="10">
        <v>0</v>
      </c>
      <c r="F76" s="10">
        <v>52</v>
      </c>
      <c r="G76" s="10">
        <f t="shared" si="2"/>
        <v>78937</v>
      </c>
    </row>
    <row r="77" spans="1:7" x14ac:dyDescent="0.2">
      <c r="A77" s="7">
        <v>2019</v>
      </c>
      <c r="B77" s="5" t="s">
        <v>38</v>
      </c>
      <c r="C77" s="10">
        <v>83294</v>
      </c>
      <c r="D77" s="10">
        <v>135838</v>
      </c>
      <c r="E77" s="10">
        <v>0</v>
      </c>
      <c r="F77" s="10">
        <v>40</v>
      </c>
      <c r="G77" s="10">
        <f t="shared" si="2"/>
        <v>219172</v>
      </c>
    </row>
    <row r="78" spans="1:7" x14ac:dyDescent="0.2">
      <c r="A78" s="7">
        <v>2019</v>
      </c>
      <c r="B78" s="5" t="s">
        <v>15</v>
      </c>
      <c r="C78" s="10">
        <v>16181</v>
      </c>
      <c r="D78" s="10">
        <v>37607</v>
      </c>
      <c r="E78" s="10">
        <v>0</v>
      </c>
      <c r="F78" s="10">
        <v>2</v>
      </c>
      <c r="G78" s="10">
        <f t="shared" si="2"/>
        <v>53790</v>
      </c>
    </row>
    <row r="79" spans="1:7" x14ac:dyDescent="0.2">
      <c r="A79" s="7">
        <v>2019</v>
      </c>
      <c r="B79" s="5" t="s">
        <v>16</v>
      </c>
      <c r="C79" s="10">
        <v>48854</v>
      </c>
      <c r="D79" s="10">
        <v>117674</v>
      </c>
      <c r="E79" s="10">
        <v>0</v>
      </c>
      <c r="F79" s="10">
        <v>3</v>
      </c>
      <c r="G79" s="10">
        <f t="shared" si="2"/>
        <v>166531</v>
      </c>
    </row>
    <row r="80" spans="1:7" x14ac:dyDescent="0.2">
      <c r="A80" s="7">
        <v>2019</v>
      </c>
      <c r="B80" s="5" t="s">
        <v>17</v>
      </c>
      <c r="C80" s="10">
        <v>17000</v>
      </c>
      <c r="D80" s="10">
        <v>61580</v>
      </c>
      <c r="E80" s="10">
        <v>0</v>
      </c>
      <c r="F80" s="10">
        <v>50</v>
      </c>
      <c r="G80" s="10">
        <f t="shared" si="2"/>
        <v>78630</v>
      </c>
    </row>
    <row r="81" spans="1:7" x14ac:dyDescent="0.2">
      <c r="A81" s="7">
        <v>2019</v>
      </c>
      <c r="B81" s="5" t="s">
        <v>18</v>
      </c>
      <c r="C81" s="10">
        <v>16786</v>
      </c>
      <c r="D81" s="10">
        <v>39073</v>
      </c>
      <c r="E81" s="10">
        <v>0</v>
      </c>
      <c r="F81" s="10">
        <v>0</v>
      </c>
      <c r="G81" s="10">
        <f t="shared" si="2"/>
        <v>55859</v>
      </c>
    </row>
    <row r="82" spans="1:7" x14ac:dyDescent="0.2">
      <c r="A82" s="7">
        <v>2019</v>
      </c>
      <c r="B82" s="5" t="s">
        <v>19</v>
      </c>
      <c r="C82" s="10">
        <v>56976</v>
      </c>
      <c r="D82" s="10">
        <v>118757</v>
      </c>
      <c r="E82" s="10">
        <v>0</v>
      </c>
      <c r="F82" s="10">
        <v>6</v>
      </c>
      <c r="G82" s="10">
        <f t="shared" si="2"/>
        <v>175739</v>
      </c>
    </row>
    <row r="83" spans="1:7" x14ac:dyDescent="0.2">
      <c r="A83" s="7">
        <v>2019</v>
      </c>
      <c r="B83" s="5" t="s">
        <v>20</v>
      </c>
      <c r="C83" s="10">
        <v>98822</v>
      </c>
      <c r="D83" s="10">
        <v>212172</v>
      </c>
      <c r="E83" s="10">
        <v>0</v>
      </c>
      <c r="F83" s="10">
        <v>46</v>
      </c>
      <c r="G83" s="10">
        <f t="shared" si="2"/>
        <v>311040</v>
      </c>
    </row>
    <row r="84" spans="1:7" x14ac:dyDescent="0.2">
      <c r="A84" s="7">
        <v>2019</v>
      </c>
      <c r="B84" s="5" t="s">
        <v>21</v>
      </c>
      <c r="C84" s="10">
        <v>34018</v>
      </c>
      <c r="D84" s="10">
        <v>75903</v>
      </c>
      <c r="E84" s="10">
        <v>0</v>
      </c>
      <c r="F84" s="10">
        <v>26</v>
      </c>
      <c r="G84" s="10">
        <f t="shared" si="2"/>
        <v>109947</v>
      </c>
    </row>
    <row r="85" spans="1:7" x14ac:dyDescent="0.2">
      <c r="A85" s="7">
        <v>2019</v>
      </c>
      <c r="B85" s="5" t="s">
        <v>22</v>
      </c>
      <c r="C85" s="10">
        <v>15613</v>
      </c>
      <c r="D85" s="10">
        <v>29737</v>
      </c>
      <c r="E85" s="10">
        <v>0</v>
      </c>
      <c r="F85" s="10">
        <v>1</v>
      </c>
      <c r="G85" s="10">
        <f t="shared" si="2"/>
        <v>45351</v>
      </c>
    </row>
    <row r="86" spans="1:7" x14ac:dyDescent="0.2">
      <c r="A86" s="7">
        <v>2019</v>
      </c>
      <c r="B86" s="5" t="s">
        <v>23</v>
      </c>
      <c r="C86" s="10">
        <v>5854</v>
      </c>
      <c r="D86" s="10">
        <v>14416</v>
      </c>
      <c r="E86" s="10">
        <v>0</v>
      </c>
      <c r="F86" s="10">
        <v>10</v>
      </c>
      <c r="G86" s="10">
        <f t="shared" si="2"/>
        <v>20280</v>
      </c>
    </row>
    <row r="87" spans="1:7" x14ac:dyDescent="0.2">
      <c r="A87" s="7">
        <v>2019</v>
      </c>
      <c r="B87" s="5" t="s">
        <v>24</v>
      </c>
      <c r="C87" s="10">
        <v>11240</v>
      </c>
      <c r="D87" s="10">
        <v>38569</v>
      </c>
      <c r="E87" s="10">
        <v>0</v>
      </c>
      <c r="F87" s="10">
        <v>11</v>
      </c>
      <c r="G87" s="10">
        <f t="shared" si="2"/>
        <v>49820</v>
      </c>
    </row>
    <row r="88" spans="1:7" x14ac:dyDescent="0.2">
      <c r="A88" s="7">
        <v>2019</v>
      </c>
      <c r="B88" s="5" t="s">
        <v>25</v>
      </c>
      <c r="C88" s="10">
        <v>22935</v>
      </c>
      <c r="D88" s="10">
        <v>58286</v>
      </c>
      <c r="E88" s="10">
        <v>0</v>
      </c>
      <c r="F88" s="10">
        <v>0</v>
      </c>
      <c r="G88" s="10">
        <f t="shared" si="2"/>
        <v>81221</v>
      </c>
    </row>
    <row r="89" spans="1:7" x14ac:dyDescent="0.2">
      <c r="A89" s="7">
        <v>2019</v>
      </c>
      <c r="B89" s="5" t="s">
        <v>26</v>
      </c>
      <c r="C89" s="10">
        <v>26640</v>
      </c>
      <c r="D89" s="10">
        <v>91220</v>
      </c>
      <c r="E89" s="10">
        <v>0</v>
      </c>
      <c r="F89" s="10">
        <v>3</v>
      </c>
      <c r="G89" s="10">
        <f t="shared" si="2"/>
        <v>117863</v>
      </c>
    </row>
    <row r="90" spans="1:7" x14ac:dyDescent="0.2">
      <c r="A90" s="7">
        <v>2019</v>
      </c>
      <c r="B90" s="5" t="s">
        <v>27</v>
      </c>
      <c r="C90" s="10">
        <v>11574</v>
      </c>
      <c r="D90" s="10">
        <v>38071</v>
      </c>
      <c r="E90" s="10">
        <v>0</v>
      </c>
      <c r="F90" s="10">
        <v>0</v>
      </c>
      <c r="G90" s="10">
        <f t="shared" si="2"/>
        <v>49645</v>
      </c>
    </row>
    <row r="91" spans="1:7" x14ac:dyDescent="0.2">
      <c r="A91" s="7">
        <v>2019</v>
      </c>
      <c r="B91" s="5" t="s">
        <v>28</v>
      </c>
      <c r="C91" s="10">
        <v>10139</v>
      </c>
      <c r="D91" s="10">
        <v>27920</v>
      </c>
      <c r="E91" s="10">
        <v>0</v>
      </c>
      <c r="F91" s="10">
        <v>44</v>
      </c>
      <c r="G91" s="10">
        <f t="shared" si="2"/>
        <v>38103</v>
      </c>
    </row>
    <row r="92" spans="1:7" x14ac:dyDescent="0.2">
      <c r="A92" s="7">
        <v>2019</v>
      </c>
      <c r="B92" s="5" t="s">
        <v>29</v>
      </c>
      <c r="C92" s="10">
        <v>16258</v>
      </c>
      <c r="D92" s="10">
        <v>38843</v>
      </c>
      <c r="E92" s="10">
        <v>0</v>
      </c>
      <c r="F92" s="10">
        <v>2</v>
      </c>
      <c r="G92" s="10">
        <f t="shared" si="2"/>
        <v>55103</v>
      </c>
    </row>
    <row r="93" spans="1:7" x14ac:dyDescent="0.2">
      <c r="A93" s="7">
        <v>2019</v>
      </c>
      <c r="B93" s="5" t="s">
        <v>30</v>
      </c>
      <c r="C93" s="10">
        <v>17291</v>
      </c>
      <c r="D93" s="10">
        <v>36994</v>
      </c>
      <c r="E93" s="10">
        <v>0</v>
      </c>
      <c r="F93" s="10">
        <v>4</v>
      </c>
      <c r="G93" s="10">
        <f t="shared" si="2"/>
        <v>54289</v>
      </c>
    </row>
    <row r="94" spans="1:7" x14ac:dyDescent="0.2">
      <c r="A94" s="7">
        <v>2019</v>
      </c>
      <c r="B94" s="5" t="s">
        <v>31</v>
      </c>
      <c r="C94" s="10">
        <v>33595</v>
      </c>
      <c r="D94" s="10">
        <v>57124</v>
      </c>
      <c r="E94" s="10">
        <v>0</v>
      </c>
      <c r="F94" s="10">
        <v>3</v>
      </c>
      <c r="G94" s="10">
        <f t="shared" si="2"/>
        <v>90722</v>
      </c>
    </row>
    <row r="95" spans="1:7" x14ac:dyDescent="0.2">
      <c r="A95" s="7">
        <v>2019</v>
      </c>
      <c r="B95" s="5" t="s">
        <v>32</v>
      </c>
      <c r="C95" s="10">
        <v>28777</v>
      </c>
      <c r="D95" s="10">
        <v>71040</v>
      </c>
      <c r="E95" s="10">
        <v>0</v>
      </c>
      <c r="F95" s="10">
        <v>3</v>
      </c>
      <c r="G95" s="10">
        <f t="shared" si="2"/>
        <v>99820</v>
      </c>
    </row>
    <row r="96" spans="1:7" x14ac:dyDescent="0.2">
      <c r="A96" s="7">
        <v>2019</v>
      </c>
      <c r="B96" s="5" t="s">
        <v>33</v>
      </c>
      <c r="C96" s="10">
        <v>22605</v>
      </c>
      <c r="D96" s="10">
        <v>52564</v>
      </c>
      <c r="E96" s="10">
        <v>0</v>
      </c>
      <c r="F96" s="10">
        <v>1</v>
      </c>
      <c r="G96" s="10">
        <f t="shared" si="2"/>
        <v>75170</v>
      </c>
    </row>
    <row r="97" spans="1:7" x14ac:dyDescent="0.2">
      <c r="A97" s="7">
        <v>2019</v>
      </c>
      <c r="B97" s="5" t="s">
        <v>34</v>
      </c>
      <c r="C97" s="10">
        <v>23943</v>
      </c>
      <c r="D97" s="10">
        <v>37119</v>
      </c>
      <c r="E97" s="10">
        <v>0</v>
      </c>
      <c r="F97" s="10">
        <v>1</v>
      </c>
      <c r="G97" s="10">
        <f t="shared" si="2"/>
        <v>61063</v>
      </c>
    </row>
    <row r="98" spans="1:7" x14ac:dyDescent="0.2">
      <c r="A98" s="7">
        <v>2019</v>
      </c>
      <c r="B98" s="5" t="s">
        <v>35</v>
      </c>
      <c r="C98" s="10">
        <v>42459</v>
      </c>
      <c r="D98" s="10">
        <v>113694</v>
      </c>
      <c r="E98" s="10">
        <v>0</v>
      </c>
      <c r="F98" s="10">
        <v>1</v>
      </c>
      <c r="G98" s="10">
        <f t="shared" si="2"/>
        <v>156154</v>
      </c>
    </row>
    <row r="99" spans="1:7" x14ac:dyDescent="0.2">
      <c r="A99" s="7">
        <v>2019</v>
      </c>
      <c r="B99" s="5" t="s">
        <v>36</v>
      </c>
      <c r="C99" s="10">
        <v>18028</v>
      </c>
      <c r="D99" s="10">
        <v>37291</v>
      </c>
      <c r="E99" s="10">
        <v>0</v>
      </c>
      <c r="F99" s="10">
        <v>17</v>
      </c>
      <c r="G99" s="10">
        <f t="shared" si="2"/>
        <v>55336</v>
      </c>
    </row>
    <row r="100" spans="1:7" x14ac:dyDescent="0.2">
      <c r="A100" s="7">
        <v>2019</v>
      </c>
      <c r="B100" s="5" t="s">
        <v>37</v>
      </c>
      <c r="C100" s="10">
        <v>9493</v>
      </c>
      <c r="D100" s="10">
        <v>26901</v>
      </c>
      <c r="E100" s="10">
        <v>0</v>
      </c>
      <c r="F100" s="10">
        <v>10</v>
      </c>
      <c r="G100" s="10">
        <f t="shared" si="2"/>
        <v>36404</v>
      </c>
    </row>
    <row r="101" spans="1:7" x14ac:dyDescent="0.2">
      <c r="A101" s="8">
        <v>2020</v>
      </c>
      <c r="B101" s="6" t="s">
        <v>1</v>
      </c>
      <c r="C101" s="9">
        <f>SUM(C102:C133)</f>
        <v>604421</v>
      </c>
      <c r="D101" s="9">
        <f>SUM(D102:D133)</f>
        <v>1332332</v>
      </c>
      <c r="E101" s="9">
        <f>SUM(E102:E133)</f>
        <v>0</v>
      </c>
      <c r="F101" s="9">
        <f>SUM(F102:F133)</f>
        <v>591</v>
      </c>
      <c r="G101" s="9">
        <f>SUM(G102:G133)</f>
        <v>1937344</v>
      </c>
    </row>
    <row r="102" spans="1:7" x14ac:dyDescent="0.2">
      <c r="A102" s="7">
        <v>2020</v>
      </c>
      <c r="B102" s="5" t="s">
        <v>7</v>
      </c>
      <c r="C102" s="10">
        <v>11210</v>
      </c>
      <c r="D102" s="10">
        <v>20261</v>
      </c>
      <c r="E102" s="10">
        <v>0</v>
      </c>
      <c r="F102" s="10">
        <v>15</v>
      </c>
      <c r="G102" s="10">
        <f t="shared" ref="G102:G133" si="3">SUM(C102:F102)</f>
        <v>31486</v>
      </c>
    </row>
    <row r="103" spans="1:7" x14ac:dyDescent="0.2">
      <c r="A103" s="7">
        <v>2020</v>
      </c>
      <c r="B103" s="5" t="s">
        <v>8</v>
      </c>
      <c r="C103" s="10">
        <v>7962</v>
      </c>
      <c r="D103" s="10">
        <v>18732</v>
      </c>
      <c r="E103" s="10">
        <v>0</v>
      </c>
      <c r="F103" s="10">
        <v>3</v>
      </c>
      <c r="G103" s="10">
        <f t="shared" si="3"/>
        <v>26697</v>
      </c>
    </row>
    <row r="104" spans="1:7" x14ac:dyDescent="0.2">
      <c r="A104" s="7">
        <v>2020</v>
      </c>
      <c r="B104" s="5" t="s">
        <v>9</v>
      </c>
      <c r="C104" s="10">
        <v>5314</v>
      </c>
      <c r="D104" s="10">
        <v>11764</v>
      </c>
      <c r="E104" s="10">
        <v>0</v>
      </c>
      <c r="F104" s="10">
        <v>2</v>
      </c>
      <c r="G104" s="10">
        <f t="shared" si="3"/>
        <v>17080</v>
      </c>
    </row>
    <row r="105" spans="1:7" x14ac:dyDescent="0.2">
      <c r="A105" s="7">
        <v>2020</v>
      </c>
      <c r="B105" s="5" t="s">
        <v>10</v>
      </c>
      <c r="C105" s="10">
        <v>3830</v>
      </c>
      <c r="D105" s="10">
        <v>12999</v>
      </c>
      <c r="E105" s="10">
        <v>0</v>
      </c>
      <c r="F105" s="10">
        <v>5</v>
      </c>
      <c r="G105" s="10">
        <f t="shared" si="3"/>
        <v>16834</v>
      </c>
    </row>
    <row r="106" spans="1:7" x14ac:dyDescent="0.2">
      <c r="A106" s="7">
        <v>2020</v>
      </c>
      <c r="B106" s="5" t="s">
        <v>11</v>
      </c>
      <c r="C106" s="10">
        <v>7661</v>
      </c>
      <c r="D106" s="10">
        <v>21281</v>
      </c>
      <c r="E106" s="10">
        <v>0</v>
      </c>
      <c r="F106" s="10">
        <v>64</v>
      </c>
      <c r="G106" s="10">
        <f t="shared" si="3"/>
        <v>29006</v>
      </c>
    </row>
    <row r="107" spans="1:7" x14ac:dyDescent="0.2">
      <c r="A107" s="7">
        <v>2020</v>
      </c>
      <c r="B107" s="5" t="s">
        <v>12</v>
      </c>
      <c r="C107" s="10">
        <v>4878</v>
      </c>
      <c r="D107" s="10">
        <v>11048</v>
      </c>
      <c r="E107" s="10">
        <v>0</v>
      </c>
      <c r="F107" s="10">
        <v>26</v>
      </c>
      <c r="G107" s="10">
        <f t="shared" si="3"/>
        <v>15952</v>
      </c>
    </row>
    <row r="108" spans="1:7" x14ac:dyDescent="0.2">
      <c r="A108" s="7">
        <v>2020</v>
      </c>
      <c r="B108" s="5" t="s">
        <v>13</v>
      </c>
      <c r="C108" s="10">
        <v>20458</v>
      </c>
      <c r="D108" s="10">
        <v>59012</v>
      </c>
      <c r="E108" s="10">
        <v>0</v>
      </c>
      <c r="F108" s="10">
        <v>88</v>
      </c>
      <c r="G108" s="10">
        <f t="shared" si="3"/>
        <v>79558</v>
      </c>
    </row>
    <row r="109" spans="1:7" x14ac:dyDescent="0.2">
      <c r="A109" s="7">
        <v>2020</v>
      </c>
      <c r="B109" s="5" t="s">
        <v>14</v>
      </c>
      <c r="C109" s="10">
        <v>20155</v>
      </c>
      <c r="D109" s="10">
        <v>39589</v>
      </c>
      <c r="E109" s="10">
        <v>0</v>
      </c>
      <c r="F109" s="10">
        <v>46</v>
      </c>
      <c r="G109" s="10">
        <f t="shared" si="3"/>
        <v>59790</v>
      </c>
    </row>
    <row r="110" spans="1:7" x14ac:dyDescent="0.2">
      <c r="A110" s="7">
        <v>2020</v>
      </c>
      <c r="B110" s="5" t="s">
        <v>38</v>
      </c>
      <c r="C110" s="10">
        <v>69234</v>
      </c>
      <c r="D110" s="10">
        <v>102405</v>
      </c>
      <c r="E110" s="10">
        <v>0</v>
      </c>
      <c r="F110" s="10">
        <v>24</v>
      </c>
      <c r="G110" s="10">
        <f t="shared" si="3"/>
        <v>171663</v>
      </c>
    </row>
    <row r="111" spans="1:7" x14ac:dyDescent="0.2">
      <c r="A111" s="7">
        <v>2020</v>
      </c>
      <c r="B111" s="5" t="s">
        <v>15</v>
      </c>
      <c r="C111" s="10">
        <v>12323</v>
      </c>
      <c r="D111" s="10">
        <v>29476</v>
      </c>
      <c r="E111" s="10">
        <v>0</v>
      </c>
      <c r="F111" s="10">
        <v>5</v>
      </c>
      <c r="G111" s="10">
        <f t="shared" si="3"/>
        <v>41804</v>
      </c>
    </row>
    <row r="112" spans="1:7" x14ac:dyDescent="0.2">
      <c r="A112" s="7">
        <v>2020</v>
      </c>
      <c r="B112" s="5" t="s">
        <v>16</v>
      </c>
      <c r="C112" s="10">
        <v>38846</v>
      </c>
      <c r="D112" s="10">
        <v>91054</v>
      </c>
      <c r="E112" s="10">
        <v>0</v>
      </c>
      <c r="F112" s="10">
        <v>1</v>
      </c>
      <c r="G112" s="10">
        <f t="shared" si="3"/>
        <v>129901</v>
      </c>
    </row>
    <row r="113" spans="1:7" x14ac:dyDescent="0.2">
      <c r="A113" s="7">
        <v>2020</v>
      </c>
      <c r="B113" s="5" t="s">
        <v>17</v>
      </c>
      <c r="C113" s="10">
        <v>11195</v>
      </c>
      <c r="D113" s="10">
        <v>43000</v>
      </c>
      <c r="E113" s="10">
        <v>0</v>
      </c>
      <c r="F113" s="10">
        <v>20</v>
      </c>
      <c r="G113" s="10">
        <f t="shared" si="3"/>
        <v>54215</v>
      </c>
    </row>
    <row r="114" spans="1:7" x14ac:dyDescent="0.2">
      <c r="A114" s="7">
        <v>2020</v>
      </c>
      <c r="B114" s="5" t="s">
        <v>18</v>
      </c>
      <c r="C114" s="10">
        <v>11350</v>
      </c>
      <c r="D114" s="10">
        <v>26463</v>
      </c>
      <c r="E114" s="10">
        <v>0</v>
      </c>
      <c r="F114" s="10">
        <v>0</v>
      </c>
      <c r="G114" s="10">
        <f t="shared" si="3"/>
        <v>37813</v>
      </c>
    </row>
    <row r="115" spans="1:7" x14ac:dyDescent="0.2">
      <c r="A115" s="7">
        <v>2020</v>
      </c>
      <c r="B115" s="5" t="s">
        <v>19</v>
      </c>
      <c r="C115" s="10">
        <v>40171</v>
      </c>
      <c r="D115" s="10">
        <v>82617</v>
      </c>
      <c r="E115" s="10">
        <v>0</v>
      </c>
      <c r="F115" s="10">
        <v>31</v>
      </c>
      <c r="G115" s="10">
        <f t="shared" si="3"/>
        <v>122819</v>
      </c>
    </row>
    <row r="116" spans="1:7" x14ac:dyDescent="0.2">
      <c r="A116" s="7">
        <v>2020</v>
      </c>
      <c r="B116" s="5" t="s">
        <v>20</v>
      </c>
      <c r="C116" s="10">
        <v>81966</v>
      </c>
      <c r="D116" s="10">
        <v>153951</v>
      </c>
      <c r="E116" s="10">
        <v>0</v>
      </c>
      <c r="F116" s="10">
        <v>32</v>
      </c>
      <c r="G116" s="10">
        <f t="shared" si="3"/>
        <v>235949</v>
      </c>
    </row>
    <row r="117" spans="1:7" x14ac:dyDescent="0.2">
      <c r="A117" s="7">
        <v>2020</v>
      </c>
      <c r="B117" s="5" t="s">
        <v>21</v>
      </c>
      <c r="C117" s="10">
        <v>32857</v>
      </c>
      <c r="D117" s="10">
        <v>60680</v>
      </c>
      <c r="E117" s="10">
        <v>0</v>
      </c>
      <c r="F117" s="10">
        <v>43</v>
      </c>
      <c r="G117" s="10">
        <f t="shared" si="3"/>
        <v>93580</v>
      </c>
    </row>
    <row r="118" spans="1:7" x14ac:dyDescent="0.2">
      <c r="A118" s="7">
        <v>2020</v>
      </c>
      <c r="B118" s="5" t="s">
        <v>22</v>
      </c>
      <c r="C118" s="10">
        <v>13412</v>
      </c>
      <c r="D118" s="10">
        <v>22838</v>
      </c>
      <c r="E118" s="10">
        <v>0</v>
      </c>
      <c r="F118" s="10">
        <v>7</v>
      </c>
      <c r="G118" s="10">
        <f t="shared" si="3"/>
        <v>36257</v>
      </c>
    </row>
    <row r="119" spans="1:7" x14ac:dyDescent="0.2">
      <c r="A119" s="7">
        <v>2020</v>
      </c>
      <c r="B119" s="5" t="s">
        <v>23</v>
      </c>
      <c r="C119" s="10">
        <v>3992</v>
      </c>
      <c r="D119" s="10">
        <v>10623</v>
      </c>
      <c r="E119" s="10">
        <v>0</v>
      </c>
      <c r="F119" s="10">
        <v>30</v>
      </c>
      <c r="G119" s="10">
        <f t="shared" si="3"/>
        <v>14645</v>
      </c>
    </row>
    <row r="120" spans="1:7" x14ac:dyDescent="0.2">
      <c r="A120" s="7">
        <v>2020</v>
      </c>
      <c r="B120" s="5" t="s">
        <v>24</v>
      </c>
      <c r="C120" s="10">
        <v>9352</v>
      </c>
      <c r="D120" s="10">
        <v>31625</v>
      </c>
      <c r="E120" s="10">
        <v>0</v>
      </c>
      <c r="F120" s="10">
        <v>14</v>
      </c>
      <c r="G120" s="10">
        <f t="shared" si="3"/>
        <v>40991</v>
      </c>
    </row>
    <row r="121" spans="1:7" x14ac:dyDescent="0.2">
      <c r="A121" s="7">
        <v>2020</v>
      </c>
      <c r="B121" s="5" t="s">
        <v>25</v>
      </c>
      <c r="C121" s="10">
        <v>12970</v>
      </c>
      <c r="D121" s="10">
        <v>36045</v>
      </c>
      <c r="E121" s="10">
        <v>0</v>
      </c>
      <c r="F121" s="10">
        <v>0</v>
      </c>
      <c r="G121" s="10">
        <f t="shared" si="3"/>
        <v>49015</v>
      </c>
    </row>
    <row r="122" spans="1:7" x14ac:dyDescent="0.2">
      <c r="A122" s="7">
        <v>2020</v>
      </c>
      <c r="B122" s="5" t="s">
        <v>26</v>
      </c>
      <c r="C122" s="10">
        <v>17825</v>
      </c>
      <c r="D122" s="10">
        <v>59625</v>
      </c>
      <c r="E122" s="10">
        <v>0</v>
      </c>
      <c r="F122" s="10">
        <v>2</v>
      </c>
      <c r="G122" s="10">
        <f t="shared" si="3"/>
        <v>77452</v>
      </c>
    </row>
    <row r="123" spans="1:7" x14ac:dyDescent="0.2">
      <c r="A123" s="7">
        <v>2020</v>
      </c>
      <c r="B123" s="5" t="s">
        <v>27</v>
      </c>
      <c r="C123" s="10">
        <v>8635</v>
      </c>
      <c r="D123" s="10">
        <v>27158</v>
      </c>
      <c r="E123" s="10">
        <v>0</v>
      </c>
      <c r="F123" s="10">
        <v>12</v>
      </c>
      <c r="G123" s="10">
        <f t="shared" si="3"/>
        <v>35805</v>
      </c>
    </row>
    <row r="124" spans="1:7" x14ac:dyDescent="0.2">
      <c r="A124" s="7">
        <v>2020</v>
      </c>
      <c r="B124" s="5" t="s">
        <v>28</v>
      </c>
      <c r="C124" s="10">
        <v>8700</v>
      </c>
      <c r="D124" s="10">
        <v>22385</v>
      </c>
      <c r="E124" s="10">
        <v>0</v>
      </c>
      <c r="F124" s="10">
        <v>55</v>
      </c>
      <c r="G124" s="10">
        <f t="shared" si="3"/>
        <v>31140</v>
      </c>
    </row>
    <row r="125" spans="1:7" x14ac:dyDescent="0.2">
      <c r="A125" s="7">
        <v>2020</v>
      </c>
      <c r="B125" s="5" t="s">
        <v>29</v>
      </c>
      <c r="C125" s="10">
        <v>12036</v>
      </c>
      <c r="D125" s="10">
        <v>29161</v>
      </c>
      <c r="E125" s="10">
        <v>0</v>
      </c>
      <c r="F125" s="10">
        <v>2</v>
      </c>
      <c r="G125" s="10">
        <f t="shared" si="3"/>
        <v>41199</v>
      </c>
    </row>
    <row r="126" spans="1:7" x14ac:dyDescent="0.2">
      <c r="A126" s="7">
        <v>2020</v>
      </c>
      <c r="B126" s="5" t="s">
        <v>30</v>
      </c>
      <c r="C126" s="10">
        <v>12775</v>
      </c>
      <c r="D126" s="10">
        <v>28611</v>
      </c>
      <c r="E126" s="10">
        <v>0</v>
      </c>
      <c r="F126" s="10">
        <v>14</v>
      </c>
      <c r="G126" s="10">
        <f t="shared" si="3"/>
        <v>41400</v>
      </c>
    </row>
    <row r="127" spans="1:7" x14ac:dyDescent="0.2">
      <c r="A127" s="7">
        <v>2020</v>
      </c>
      <c r="B127" s="5" t="s">
        <v>31</v>
      </c>
      <c r="C127" s="10">
        <v>28266</v>
      </c>
      <c r="D127" s="10">
        <v>43410</v>
      </c>
      <c r="E127" s="10">
        <v>0</v>
      </c>
      <c r="F127" s="10">
        <v>0</v>
      </c>
      <c r="G127" s="10">
        <f t="shared" si="3"/>
        <v>71676</v>
      </c>
    </row>
    <row r="128" spans="1:7" x14ac:dyDescent="0.2">
      <c r="A128" s="7">
        <v>2020</v>
      </c>
      <c r="B128" s="5" t="s">
        <v>32</v>
      </c>
      <c r="C128" s="10">
        <v>19029</v>
      </c>
      <c r="D128" s="10">
        <v>49399</v>
      </c>
      <c r="E128" s="10">
        <v>0</v>
      </c>
      <c r="F128" s="10">
        <v>13</v>
      </c>
      <c r="G128" s="10">
        <f t="shared" si="3"/>
        <v>68441</v>
      </c>
    </row>
    <row r="129" spans="1:7" x14ac:dyDescent="0.2">
      <c r="A129" s="7">
        <v>2020</v>
      </c>
      <c r="B129" s="5" t="s">
        <v>33</v>
      </c>
      <c r="C129" s="10">
        <v>15294</v>
      </c>
      <c r="D129" s="10">
        <v>36582</v>
      </c>
      <c r="E129" s="10">
        <v>0</v>
      </c>
      <c r="F129" s="10">
        <v>0</v>
      </c>
      <c r="G129" s="10">
        <f t="shared" si="3"/>
        <v>51876</v>
      </c>
    </row>
    <row r="130" spans="1:7" x14ac:dyDescent="0.2">
      <c r="A130" s="7">
        <v>2020</v>
      </c>
      <c r="B130" s="5" t="s">
        <v>34</v>
      </c>
      <c r="C130" s="10">
        <v>13895</v>
      </c>
      <c r="D130" s="10">
        <v>22369</v>
      </c>
      <c r="E130" s="10">
        <v>0</v>
      </c>
      <c r="F130" s="10">
        <v>0</v>
      </c>
      <c r="G130" s="10">
        <f t="shared" si="3"/>
        <v>36264</v>
      </c>
    </row>
    <row r="131" spans="1:7" x14ac:dyDescent="0.2">
      <c r="A131" s="7">
        <v>2020</v>
      </c>
      <c r="B131" s="5" t="s">
        <v>35</v>
      </c>
      <c r="C131" s="10">
        <v>29940</v>
      </c>
      <c r="D131" s="10">
        <v>80450</v>
      </c>
      <c r="E131" s="10">
        <v>0</v>
      </c>
      <c r="F131" s="10">
        <v>6</v>
      </c>
      <c r="G131" s="10">
        <f t="shared" si="3"/>
        <v>110396</v>
      </c>
    </row>
    <row r="132" spans="1:7" x14ac:dyDescent="0.2">
      <c r="A132" s="7">
        <v>2020</v>
      </c>
      <c r="B132" s="5" t="s">
        <v>36</v>
      </c>
      <c r="C132" s="10">
        <v>13166</v>
      </c>
      <c r="D132" s="10">
        <v>27950</v>
      </c>
      <c r="E132" s="10">
        <v>0</v>
      </c>
      <c r="F132" s="10">
        <v>26</v>
      </c>
      <c r="G132" s="10">
        <f t="shared" si="3"/>
        <v>41142</v>
      </c>
    </row>
    <row r="133" spans="1:7" x14ac:dyDescent="0.2">
      <c r="A133" s="7">
        <v>2020</v>
      </c>
      <c r="B133" s="5" t="s">
        <v>37</v>
      </c>
      <c r="C133" s="10">
        <v>5724</v>
      </c>
      <c r="D133" s="10">
        <v>19769</v>
      </c>
      <c r="E133" s="10">
        <v>0</v>
      </c>
      <c r="F133" s="10">
        <v>5</v>
      </c>
      <c r="G133" s="10">
        <f t="shared" si="3"/>
        <v>25498</v>
      </c>
    </row>
    <row r="134" spans="1:7" x14ac:dyDescent="0.2">
      <c r="A134" s="8">
        <v>2021</v>
      </c>
      <c r="B134" s="6" t="s">
        <v>1</v>
      </c>
      <c r="C134" s="9">
        <f>SUM(C135:C166)</f>
        <v>682577</v>
      </c>
      <c r="D134" s="9">
        <f>SUM(D135:D166)</f>
        <v>1405360</v>
      </c>
      <c r="E134" s="9">
        <f>SUM(E135:E166)</f>
        <v>10</v>
      </c>
      <c r="F134" s="9">
        <f>SUM(F135:F166)</f>
        <v>832</v>
      </c>
      <c r="G134" s="9">
        <f>SUM(G135:G166)</f>
        <v>2088779</v>
      </c>
    </row>
    <row r="135" spans="1:7" x14ac:dyDescent="0.2">
      <c r="A135" s="7">
        <v>2021</v>
      </c>
      <c r="B135" s="5" t="s">
        <v>7</v>
      </c>
      <c r="C135" s="10">
        <v>12632</v>
      </c>
      <c r="D135" s="10">
        <v>20893</v>
      </c>
      <c r="E135" s="10">
        <v>0</v>
      </c>
      <c r="F135" s="10">
        <v>1</v>
      </c>
      <c r="G135" s="10">
        <f t="shared" ref="G135:G166" si="4">SUM(C135:F135)</f>
        <v>33526</v>
      </c>
    </row>
    <row r="136" spans="1:7" x14ac:dyDescent="0.2">
      <c r="A136" s="7">
        <v>2021</v>
      </c>
      <c r="B136" s="5" t="s">
        <v>8</v>
      </c>
      <c r="C136" s="10">
        <v>9724</v>
      </c>
      <c r="D136" s="10">
        <v>23860</v>
      </c>
      <c r="E136" s="10">
        <v>0</v>
      </c>
      <c r="F136" s="10">
        <v>0</v>
      </c>
      <c r="G136" s="10">
        <f t="shared" si="4"/>
        <v>33584</v>
      </c>
    </row>
    <row r="137" spans="1:7" x14ac:dyDescent="0.2">
      <c r="A137" s="7">
        <v>2021</v>
      </c>
      <c r="B137" s="5" t="s">
        <v>9</v>
      </c>
      <c r="C137" s="10">
        <v>10276</v>
      </c>
      <c r="D137" s="10">
        <v>14047</v>
      </c>
      <c r="E137" s="10">
        <v>0</v>
      </c>
      <c r="F137" s="10">
        <v>0</v>
      </c>
      <c r="G137" s="10">
        <f t="shared" si="4"/>
        <v>24323</v>
      </c>
    </row>
    <row r="138" spans="1:7" x14ac:dyDescent="0.2">
      <c r="A138" s="7">
        <v>2021</v>
      </c>
      <c r="B138" s="5" t="s">
        <v>10</v>
      </c>
      <c r="C138" s="10">
        <v>4811</v>
      </c>
      <c r="D138" s="10">
        <v>13389</v>
      </c>
      <c r="E138" s="10">
        <v>0</v>
      </c>
      <c r="F138" s="10">
        <v>17</v>
      </c>
      <c r="G138" s="10">
        <f t="shared" si="4"/>
        <v>18217</v>
      </c>
    </row>
    <row r="139" spans="1:7" x14ac:dyDescent="0.2">
      <c r="A139" s="7">
        <v>2021</v>
      </c>
      <c r="B139" s="5" t="s">
        <v>11</v>
      </c>
      <c r="C139" s="10">
        <v>9428</v>
      </c>
      <c r="D139" s="10">
        <v>22897</v>
      </c>
      <c r="E139" s="10">
        <v>1</v>
      </c>
      <c r="F139" s="10">
        <v>102</v>
      </c>
      <c r="G139" s="10">
        <f t="shared" si="4"/>
        <v>32428</v>
      </c>
    </row>
    <row r="140" spans="1:7" x14ac:dyDescent="0.2">
      <c r="A140" s="7">
        <v>2021</v>
      </c>
      <c r="B140" s="5" t="s">
        <v>12</v>
      </c>
      <c r="C140" s="10">
        <v>4630</v>
      </c>
      <c r="D140" s="10">
        <v>9919</v>
      </c>
      <c r="E140" s="10">
        <v>0</v>
      </c>
      <c r="F140" s="10">
        <v>2</v>
      </c>
      <c r="G140" s="10">
        <f t="shared" si="4"/>
        <v>14551</v>
      </c>
    </row>
    <row r="141" spans="1:7" x14ac:dyDescent="0.2">
      <c r="A141" s="7">
        <v>2021</v>
      </c>
      <c r="B141" s="5" t="s">
        <v>13</v>
      </c>
      <c r="C141" s="10">
        <v>23943</v>
      </c>
      <c r="D141" s="10">
        <v>72928</v>
      </c>
      <c r="E141" s="10">
        <v>0</v>
      </c>
      <c r="F141" s="10">
        <v>151</v>
      </c>
      <c r="G141" s="10">
        <f t="shared" si="4"/>
        <v>97022</v>
      </c>
    </row>
    <row r="142" spans="1:7" x14ac:dyDescent="0.2">
      <c r="A142" s="7">
        <v>2021</v>
      </c>
      <c r="B142" s="5" t="s">
        <v>14</v>
      </c>
      <c r="C142" s="10">
        <v>21306</v>
      </c>
      <c r="D142" s="10">
        <v>39325</v>
      </c>
      <c r="E142" s="10">
        <v>0</v>
      </c>
      <c r="F142" s="10">
        <v>36</v>
      </c>
      <c r="G142" s="10">
        <f t="shared" si="4"/>
        <v>60667</v>
      </c>
    </row>
    <row r="143" spans="1:7" x14ac:dyDescent="0.2">
      <c r="A143" s="7">
        <v>2021</v>
      </c>
      <c r="B143" s="5" t="s">
        <v>38</v>
      </c>
      <c r="C143" s="10">
        <v>78404</v>
      </c>
      <c r="D143" s="10">
        <v>111376</v>
      </c>
      <c r="E143" s="10">
        <v>0</v>
      </c>
      <c r="F143" s="10">
        <v>36</v>
      </c>
      <c r="G143" s="10">
        <f t="shared" si="4"/>
        <v>189816</v>
      </c>
    </row>
    <row r="144" spans="1:7" x14ac:dyDescent="0.2">
      <c r="A144" s="7">
        <v>2021</v>
      </c>
      <c r="B144" s="5" t="s">
        <v>15</v>
      </c>
      <c r="C144" s="10">
        <v>11990</v>
      </c>
      <c r="D144" s="10">
        <v>28195</v>
      </c>
      <c r="E144" s="10">
        <v>0</v>
      </c>
      <c r="F144" s="10">
        <v>15</v>
      </c>
      <c r="G144" s="10">
        <f t="shared" si="4"/>
        <v>40200</v>
      </c>
    </row>
    <row r="145" spans="1:7" x14ac:dyDescent="0.2">
      <c r="A145" s="7">
        <v>2021</v>
      </c>
      <c r="B145" s="5" t="s">
        <v>16</v>
      </c>
      <c r="C145" s="10">
        <v>43666</v>
      </c>
      <c r="D145" s="10">
        <v>92571</v>
      </c>
      <c r="E145" s="10">
        <v>1</v>
      </c>
      <c r="F145" s="10">
        <v>10</v>
      </c>
      <c r="G145" s="10">
        <f t="shared" si="4"/>
        <v>136248</v>
      </c>
    </row>
    <row r="146" spans="1:7" x14ac:dyDescent="0.2">
      <c r="A146" s="7">
        <v>2021</v>
      </c>
      <c r="B146" s="5" t="s">
        <v>17</v>
      </c>
      <c r="C146" s="10">
        <v>11590</v>
      </c>
      <c r="D146" s="10">
        <v>44089</v>
      </c>
      <c r="E146" s="10">
        <v>0</v>
      </c>
      <c r="F146" s="10">
        <v>26</v>
      </c>
      <c r="G146" s="10">
        <f t="shared" si="4"/>
        <v>55705</v>
      </c>
    </row>
    <row r="147" spans="1:7" x14ac:dyDescent="0.2">
      <c r="A147" s="7">
        <v>2021</v>
      </c>
      <c r="B147" s="5" t="s">
        <v>18</v>
      </c>
      <c r="C147" s="10">
        <v>12831</v>
      </c>
      <c r="D147" s="10">
        <v>28072</v>
      </c>
      <c r="E147" s="10">
        <v>0</v>
      </c>
      <c r="F147" s="10">
        <v>3</v>
      </c>
      <c r="G147" s="10">
        <f t="shared" si="4"/>
        <v>40906</v>
      </c>
    </row>
    <row r="148" spans="1:7" x14ac:dyDescent="0.2">
      <c r="A148" s="7">
        <v>2021</v>
      </c>
      <c r="B148" s="5" t="s">
        <v>19</v>
      </c>
      <c r="C148" s="10">
        <v>48891</v>
      </c>
      <c r="D148" s="10">
        <v>94369</v>
      </c>
      <c r="E148" s="10">
        <v>1</v>
      </c>
      <c r="F148" s="10">
        <v>25</v>
      </c>
      <c r="G148" s="10">
        <f t="shared" si="4"/>
        <v>143286</v>
      </c>
    </row>
    <row r="149" spans="1:7" x14ac:dyDescent="0.2">
      <c r="A149" s="7">
        <v>2021</v>
      </c>
      <c r="B149" s="5" t="s">
        <v>20</v>
      </c>
      <c r="C149" s="10">
        <v>83509</v>
      </c>
      <c r="D149" s="10">
        <v>152484</v>
      </c>
      <c r="E149" s="10">
        <v>3</v>
      </c>
      <c r="F149" s="10">
        <v>146</v>
      </c>
      <c r="G149" s="10">
        <f t="shared" si="4"/>
        <v>236142</v>
      </c>
    </row>
    <row r="150" spans="1:7" x14ac:dyDescent="0.2">
      <c r="A150" s="7">
        <v>2021</v>
      </c>
      <c r="B150" s="5" t="s">
        <v>21</v>
      </c>
      <c r="C150" s="10">
        <v>40906</v>
      </c>
      <c r="D150" s="10">
        <v>71135</v>
      </c>
      <c r="E150" s="10">
        <v>0</v>
      </c>
      <c r="F150" s="10">
        <v>7</v>
      </c>
      <c r="G150" s="10">
        <f t="shared" si="4"/>
        <v>112048</v>
      </c>
    </row>
    <row r="151" spans="1:7" x14ac:dyDescent="0.2">
      <c r="A151" s="7">
        <v>2021</v>
      </c>
      <c r="B151" s="5" t="s">
        <v>22</v>
      </c>
      <c r="C151" s="10">
        <v>13473</v>
      </c>
      <c r="D151" s="10">
        <v>22567</v>
      </c>
      <c r="E151" s="10">
        <v>0</v>
      </c>
      <c r="F151" s="10">
        <v>14</v>
      </c>
      <c r="G151" s="10">
        <f t="shared" si="4"/>
        <v>36054</v>
      </c>
    </row>
    <row r="152" spans="1:7" x14ac:dyDescent="0.2">
      <c r="A152" s="7">
        <v>2021</v>
      </c>
      <c r="B152" s="5" t="s">
        <v>23</v>
      </c>
      <c r="C152" s="10">
        <v>3817</v>
      </c>
      <c r="D152" s="10">
        <v>9626</v>
      </c>
      <c r="E152" s="10">
        <v>0</v>
      </c>
      <c r="F152" s="10">
        <v>28</v>
      </c>
      <c r="G152" s="10">
        <f t="shared" si="4"/>
        <v>13471</v>
      </c>
    </row>
    <row r="153" spans="1:7" x14ac:dyDescent="0.2">
      <c r="A153" s="7">
        <v>2021</v>
      </c>
      <c r="B153" s="5" t="s">
        <v>24</v>
      </c>
      <c r="C153" s="10">
        <v>9502</v>
      </c>
      <c r="D153" s="10">
        <v>30135</v>
      </c>
      <c r="E153" s="10">
        <v>0</v>
      </c>
      <c r="F153" s="10">
        <v>8</v>
      </c>
      <c r="G153" s="10">
        <f t="shared" si="4"/>
        <v>39645</v>
      </c>
    </row>
    <row r="154" spans="1:7" x14ac:dyDescent="0.2">
      <c r="A154" s="7">
        <v>2021</v>
      </c>
      <c r="B154" s="5" t="s">
        <v>25</v>
      </c>
      <c r="C154" s="10">
        <v>12595</v>
      </c>
      <c r="D154" s="10">
        <v>30613</v>
      </c>
      <c r="E154" s="10">
        <v>0</v>
      </c>
      <c r="F154" s="10">
        <v>2</v>
      </c>
      <c r="G154" s="10">
        <f t="shared" si="4"/>
        <v>43210</v>
      </c>
    </row>
    <row r="155" spans="1:7" x14ac:dyDescent="0.2">
      <c r="A155" s="7">
        <v>2021</v>
      </c>
      <c r="B155" s="5" t="s">
        <v>26</v>
      </c>
      <c r="C155" s="10">
        <v>21896</v>
      </c>
      <c r="D155" s="10">
        <v>66701</v>
      </c>
      <c r="E155" s="10">
        <v>2</v>
      </c>
      <c r="F155" s="10">
        <v>8</v>
      </c>
      <c r="G155" s="10">
        <f t="shared" si="4"/>
        <v>88607</v>
      </c>
    </row>
    <row r="156" spans="1:7" x14ac:dyDescent="0.2">
      <c r="A156" s="7">
        <v>2021</v>
      </c>
      <c r="B156" s="5" t="s">
        <v>27</v>
      </c>
      <c r="C156" s="10">
        <v>10821</v>
      </c>
      <c r="D156" s="10">
        <v>28022</v>
      </c>
      <c r="E156" s="10">
        <v>0</v>
      </c>
      <c r="F156" s="10">
        <v>31</v>
      </c>
      <c r="G156" s="10">
        <f t="shared" si="4"/>
        <v>38874</v>
      </c>
    </row>
    <row r="157" spans="1:7" x14ac:dyDescent="0.2">
      <c r="A157" s="7">
        <v>2021</v>
      </c>
      <c r="B157" s="5" t="s">
        <v>28</v>
      </c>
      <c r="C157" s="10">
        <v>10346</v>
      </c>
      <c r="D157" s="10">
        <v>22482</v>
      </c>
      <c r="E157" s="10">
        <v>1</v>
      </c>
      <c r="F157" s="10">
        <v>72</v>
      </c>
      <c r="G157" s="10">
        <f t="shared" si="4"/>
        <v>32901</v>
      </c>
    </row>
    <row r="158" spans="1:7" x14ac:dyDescent="0.2">
      <c r="A158" s="7">
        <v>2021</v>
      </c>
      <c r="B158" s="5" t="s">
        <v>29</v>
      </c>
      <c r="C158" s="10">
        <v>11151</v>
      </c>
      <c r="D158" s="10">
        <v>28610</v>
      </c>
      <c r="E158" s="10">
        <v>0</v>
      </c>
      <c r="F158" s="10">
        <v>0</v>
      </c>
      <c r="G158" s="10">
        <f t="shared" si="4"/>
        <v>39761</v>
      </c>
    </row>
    <row r="159" spans="1:7" x14ac:dyDescent="0.2">
      <c r="A159" s="7">
        <v>2021</v>
      </c>
      <c r="B159" s="5" t="s">
        <v>30</v>
      </c>
      <c r="C159" s="10">
        <v>15016</v>
      </c>
      <c r="D159" s="10">
        <v>27304</v>
      </c>
      <c r="E159" s="10">
        <v>0</v>
      </c>
      <c r="F159" s="10">
        <v>6</v>
      </c>
      <c r="G159" s="10">
        <f t="shared" si="4"/>
        <v>42326</v>
      </c>
    </row>
    <row r="160" spans="1:7" x14ac:dyDescent="0.2">
      <c r="A160" s="7">
        <v>2021</v>
      </c>
      <c r="B160" s="5" t="s">
        <v>31</v>
      </c>
      <c r="C160" s="10">
        <v>29538</v>
      </c>
      <c r="D160" s="10">
        <v>42984</v>
      </c>
      <c r="E160" s="10">
        <v>0</v>
      </c>
      <c r="F160" s="10">
        <v>2</v>
      </c>
      <c r="G160" s="10">
        <f t="shared" si="4"/>
        <v>72524</v>
      </c>
    </row>
    <row r="161" spans="1:7" x14ac:dyDescent="0.2">
      <c r="A161" s="7">
        <v>2021</v>
      </c>
      <c r="B161" s="5" t="s">
        <v>32</v>
      </c>
      <c r="C161" s="10">
        <v>28000</v>
      </c>
      <c r="D161" s="10">
        <v>63726</v>
      </c>
      <c r="E161" s="10">
        <v>0</v>
      </c>
      <c r="F161" s="10">
        <v>19</v>
      </c>
      <c r="G161" s="10">
        <f t="shared" si="4"/>
        <v>91745</v>
      </c>
    </row>
    <row r="162" spans="1:7" x14ac:dyDescent="0.2">
      <c r="A162" s="7">
        <v>2021</v>
      </c>
      <c r="B162" s="5" t="s">
        <v>33</v>
      </c>
      <c r="C162" s="10">
        <v>15913</v>
      </c>
      <c r="D162" s="10">
        <v>36023</v>
      </c>
      <c r="E162" s="10">
        <v>0</v>
      </c>
      <c r="F162" s="10">
        <v>0</v>
      </c>
      <c r="G162" s="10">
        <f t="shared" si="4"/>
        <v>51936</v>
      </c>
    </row>
    <row r="163" spans="1:7" x14ac:dyDescent="0.2">
      <c r="A163" s="7">
        <v>2021</v>
      </c>
      <c r="B163" s="5" t="s">
        <v>34</v>
      </c>
      <c r="C163" s="10">
        <v>14758</v>
      </c>
      <c r="D163" s="10">
        <v>23028</v>
      </c>
      <c r="E163" s="10">
        <v>0</v>
      </c>
      <c r="F163" s="10">
        <v>0</v>
      </c>
      <c r="G163" s="10">
        <f t="shared" si="4"/>
        <v>37786</v>
      </c>
    </row>
    <row r="164" spans="1:7" x14ac:dyDescent="0.2">
      <c r="A164" s="7">
        <v>2021</v>
      </c>
      <c r="B164" s="5" t="s">
        <v>35</v>
      </c>
      <c r="C164" s="10">
        <v>34230</v>
      </c>
      <c r="D164" s="10">
        <v>83116</v>
      </c>
      <c r="E164" s="10">
        <v>0</v>
      </c>
      <c r="F164" s="10">
        <v>8</v>
      </c>
      <c r="G164" s="10">
        <f t="shared" si="4"/>
        <v>117354</v>
      </c>
    </row>
    <row r="165" spans="1:7" x14ac:dyDescent="0.2">
      <c r="A165" s="7">
        <v>2021</v>
      </c>
      <c r="B165" s="5" t="s">
        <v>36</v>
      </c>
      <c r="C165" s="10">
        <v>16039</v>
      </c>
      <c r="D165" s="10">
        <v>30476</v>
      </c>
      <c r="E165" s="10">
        <v>1</v>
      </c>
      <c r="F165" s="10">
        <v>22</v>
      </c>
      <c r="G165" s="10">
        <f t="shared" si="4"/>
        <v>46538</v>
      </c>
    </row>
    <row r="166" spans="1:7" x14ac:dyDescent="0.2">
      <c r="A166" s="7">
        <v>2021</v>
      </c>
      <c r="B166" s="5" t="s">
        <v>37</v>
      </c>
      <c r="C166" s="10">
        <v>6945</v>
      </c>
      <c r="D166" s="10">
        <v>20398</v>
      </c>
      <c r="E166" s="10">
        <v>0</v>
      </c>
      <c r="F166" s="10">
        <v>35</v>
      </c>
      <c r="G166" s="10">
        <f t="shared" si="4"/>
        <v>27378</v>
      </c>
    </row>
    <row r="167" spans="1:7" x14ac:dyDescent="0.2">
      <c r="A167" s="8">
        <v>2022</v>
      </c>
      <c r="B167" s="6" t="s">
        <v>1</v>
      </c>
      <c r="C167" s="9">
        <f>SUM(C168:C199)</f>
        <v>670317</v>
      </c>
      <c r="D167" s="9">
        <f t="shared" ref="D167:G167" si="5">SUM(D168:D199)</f>
        <v>1413347</v>
      </c>
      <c r="E167" s="9">
        <f t="shared" si="5"/>
        <v>27</v>
      </c>
      <c r="F167" s="9">
        <f t="shared" si="5"/>
        <v>1089</v>
      </c>
      <c r="G167" s="9">
        <f t="shared" si="5"/>
        <v>2084780</v>
      </c>
    </row>
    <row r="168" spans="1:7" x14ac:dyDescent="0.2">
      <c r="A168" s="7">
        <v>2022</v>
      </c>
      <c r="B168" s="5" t="s">
        <v>7</v>
      </c>
      <c r="C168" s="10">
        <v>4067</v>
      </c>
      <c r="D168" s="10">
        <v>12730</v>
      </c>
      <c r="E168" s="10">
        <v>0</v>
      </c>
      <c r="F168" s="10">
        <v>0</v>
      </c>
      <c r="G168" s="10">
        <f>SUM(C168:F168)</f>
        <v>16797</v>
      </c>
    </row>
    <row r="169" spans="1:7" x14ac:dyDescent="0.2">
      <c r="A169" s="7">
        <v>2022</v>
      </c>
      <c r="B169" s="5" t="s">
        <v>8</v>
      </c>
      <c r="C169" s="10">
        <v>9874</v>
      </c>
      <c r="D169" s="10">
        <v>24645</v>
      </c>
      <c r="E169" s="10">
        <v>1</v>
      </c>
      <c r="F169" s="10">
        <v>15</v>
      </c>
      <c r="G169" s="10">
        <f t="shared" ref="G169:G199" si="6">SUM(C169:F169)</f>
        <v>34535</v>
      </c>
    </row>
    <row r="170" spans="1:7" x14ac:dyDescent="0.2">
      <c r="A170" s="7">
        <v>2022</v>
      </c>
      <c r="B170" s="5" t="s">
        <v>9</v>
      </c>
      <c r="C170" s="10">
        <v>9178</v>
      </c>
      <c r="D170" s="10">
        <v>13413</v>
      </c>
      <c r="E170" s="10">
        <v>0</v>
      </c>
      <c r="F170" s="10">
        <v>1</v>
      </c>
      <c r="G170" s="10">
        <f t="shared" si="6"/>
        <v>22592</v>
      </c>
    </row>
    <row r="171" spans="1:7" x14ac:dyDescent="0.2">
      <c r="A171" s="7">
        <v>2022</v>
      </c>
      <c r="B171" s="5" t="s">
        <v>10</v>
      </c>
      <c r="C171" s="10">
        <v>4782</v>
      </c>
      <c r="D171" s="10">
        <v>12650</v>
      </c>
      <c r="E171" s="10">
        <v>0</v>
      </c>
      <c r="F171" s="10">
        <v>9</v>
      </c>
      <c r="G171" s="10">
        <f t="shared" si="6"/>
        <v>17441</v>
      </c>
    </row>
    <row r="172" spans="1:7" x14ac:dyDescent="0.2">
      <c r="A172" s="7">
        <v>2022</v>
      </c>
      <c r="B172" s="5" t="s">
        <v>11</v>
      </c>
      <c r="C172" s="10">
        <v>8321</v>
      </c>
      <c r="D172" s="10">
        <v>20562</v>
      </c>
      <c r="E172" s="10">
        <v>1</v>
      </c>
      <c r="F172" s="10">
        <v>58</v>
      </c>
      <c r="G172" s="10">
        <f t="shared" si="6"/>
        <v>28942</v>
      </c>
    </row>
    <row r="173" spans="1:7" x14ac:dyDescent="0.2">
      <c r="A173" s="7">
        <v>2022</v>
      </c>
      <c r="B173" s="5" t="s">
        <v>12</v>
      </c>
      <c r="C173" s="10">
        <v>4639</v>
      </c>
      <c r="D173" s="10">
        <v>9310</v>
      </c>
      <c r="E173" s="10">
        <v>0</v>
      </c>
      <c r="F173" s="10">
        <v>2</v>
      </c>
      <c r="G173" s="10">
        <f t="shared" si="6"/>
        <v>13951</v>
      </c>
    </row>
    <row r="174" spans="1:7" x14ac:dyDescent="0.2">
      <c r="A174" s="7">
        <v>2022</v>
      </c>
      <c r="B174" s="5" t="s">
        <v>13</v>
      </c>
      <c r="C174" s="10">
        <v>31703</v>
      </c>
      <c r="D174" s="10">
        <v>81592</v>
      </c>
      <c r="E174" s="10">
        <v>2</v>
      </c>
      <c r="F174" s="10">
        <v>303</v>
      </c>
      <c r="G174" s="10">
        <f t="shared" si="6"/>
        <v>113600</v>
      </c>
    </row>
    <row r="175" spans="1:7" x14ac:dyDescent="0.2">
      <c r="A175" s="7">
        <v>2022</v>
      </c>
      <c r="B175" s="5" t="s">
        <v>14</v>
      </c>
      <c r="C175" s="10">
        <v>24314</v>
      </c>
      <c r="D175" s="10">
        <v>41143</v>
      </c>
      <c r="E175" s="10">
        <v>0</v>
      </c>
      <c r="F175" s="10">
        <v>26</v>
      </c>
      <c r="G175" s="10">
        <f t="shared" si="6"/>
        <v>65483</v>
      </c>
    </row>
    <row r="176" spans="1:7" x14ac:dyDescent="0.2">
      <c r="A176" s="7">
        <v>2022</v>
      </c>
      <c r="B176" s="5" t="s">
        <v>38</v>
      </c>
      <c r="C176" s="10">
        <v>65814</v>
      </c>
      <c r="D176" s="10">
        <v>99818</v>
      </c>
      <c r="E176" s="10">
        <v>3</v>
      </c>
      <c r="F176" s="10">
        <v>6</v>
      </c>
      <c r="G176" s="10">
        <f t="shared" si="6"/>
        <v>165641</v>
      </c>
    </row>
    <row r="177" spans="1:7" x14ac:dyDescent="0.2">
      <c r="A177" s="7">
        <v>2022</v>
      </c>
      <c r="B177" s="5" t="s">
        <v>15</v>
      </c>
      <c r="C177" s="10">
        <v>12490</v>
      </c>
      <c r="D177" s="10">
        <v>27874</v>
      </c>
      <c r="E177" s="10">
        <v>0</v>
      </c>
      <c r="F177" s="10">
        <v>11</v>
      </c>
      <c r="G177" s="10">
        <f t="shared" si="6"/>
        <v>40375</v>
      </c>
    </row>
    <row r="178" spans="1:7" x14ac:dyDescent="0.2">
      <c r="A178" s="7">
        <v>2022</v>
      </c>
      <c r="B178" s="5" t="s">
        <v>16</v>
      </c>
      <c r="C178" s="10">
        <v>46624</v>
      </c>
      <c r="D178" s="10">
        <v>96352</v>
      </c>
      <c r="E178" s="10">
        <v>2</v>
      </c>
      <c r="F178" s="10">
        <v>10</v>
      </c>
      <c r="G178" s="10">
        <f t="shared" si="6"/>
        <v>142988</v>
      </c>
    </row>
    <row r="179" spans="1:7" x14ac:dyDescent="0.2">
      <c r="A179" s="7">
        <v>2022</v>
      </c>
      <c r="B179" s="5" t="s">
        <v>17</v>
      </c>
      <c r="C179" s="10">
        <v>10994</v>
      </c>
      <c r="D179" s="10">
        <v>42040</v>
      </c>
      <c r="E179" s="10">
        <v>2</v>
      </c>
      <c r="F179" s="10">
        <v>29</v>
      </c>
      <c r="G179" s="10">
        <f t="shared" si="6"/>
        <v>53065</v>
      </c>
    </row>
    <row r="180" spans="1:7" x14ac:dyDescent="0.2">
      <c r="A180" s="7">
        <v>2022</v>
      </c>
      <c r="B180" s="5" t="s">
        <v>18</v>
      </c>
      <c r="C180" s="10">
        <v>13343</v>
      </c>
      <c r="D180" s="10">
        <v>29315</v>
      </c>
      <c r="E180" s="10">
        <v>0</v>
      </c>
      <c r="F180" s="10">
        <v>1</v>
      </c>
      <c r="G180" s="10">
        <f t="shared" si="6"/>
        <v>42659</v>
      </c>
    </row>
    <row r="181" spans="1:7" x14ac:dyDescent="0.2">
      <c r="A181" s="7">
        <v>2022</v>
      </c>
      <c r="B181" s="5" t="s">
        <v>19</v>
      </c>
      <c r="C181" s="10">
        <v>47202</v>
      </c>
      <c r="D181" s="10">
        <v>90497</v>
      </c>
      <c r="E181" s="10">
        <v>0</v>
      </c>
      <c r="F181" s="10">
        <v>29</v>
      </c>
      <c r="G181" s="10">
        <f t="shared" si="6"/>
        <v>137728</v>
      </c>
    </row>
    <row r="182" spans="1:7" x14ac:dyDescent="0.2">
      <c r="A182" s="7">
        <v>2022</v>
      </c>
      <c r="B182" s="5" t="s">
        <v>20</v>
      </c>
      <c r="C182" s="10">
        <v>54258</v>
      </c>
      <c r="D182" s="10">
        <v>141964</v>
      </c>
      <c r="E182" s="10">
        <v>11</v>
      </c>
      <c r="F182" s="10">
        <v>135</v>
      </c>
      <c r="G182" s="10">
        <f t="shared" si="6"/>
        <v>196368</v>
      </c>
    </row>
    <row r="183" spans="1:7" x14ac:dyDescent="0.2">
      <c r="A183" s="7">
        <v>2022</v>
      </c>
      <c r="B183" s="5" t="s">
        <v>21</v>
      </c>
      <c r="C183" s="10">
        <v>40364</v>
      </c>
      <c r="D183" s="10">
        <v>70152</v>
      </c>
      <c r="E183" s="10">
        <v>0</v>
      </c>
      <c r="F183" s="10">
        <v>6</v>
      </c>
      <c r="G183" s="10">
        <f t="shared" si="6"/>
        <v>110522</v>
      </c>
    </row>
    <row r="184" spans="1:7" x14ac:dyDescent="0.2">
      <c r="A184" s="7">
        <v>2022</v>
      </c>
      <c r="B184" s="5" t="s">
        <v>22</v>
      </c>
      <c r="C184" s="10">
        <v>13177</v>
      </c>
      <c r="D184" s="10">
        <v>23386</v>
      </c>
      <c r="E184" s="10">
        <v>0</v>
      </c>
      <c r="F184" s="10">
        <v>32</v>
      </c>
      <c r="G184" s="10">
        <f t="shared" si="6"/>
        <v>36595</v>
      </c>
    </row>
    <row r="185" spans="1:7" x14ac:dyDescent="0.2">
      <c r="A185" s="7">
        <v>2022</v>
      </c>
      <c r="B185" s="5" t="s">
        <v>23</v>
      </c>
      <c r="C185" s="10">
        <v>5879</v>
      </c>
      <c r="D185" s="10">
        <v>12893</v>
      </c>
      <c r="E185" s="10">
        <v>1</v>
      </c>
      <c r="F185" s="10">
        <v>45</v>
      </c>
      <c r="G185" s="10">
        <f t="shared" si="6"/>
        <v>18818</v>
      </c>
    </row>
    <row r="186" spans="1:7" x14ac:dyDescent="0.2">
      <c r="A186" s="7">
        <v>2022</v>
      </c>
      <c r="B186" s="5" t="s">
        <v>24</v>
      </c>
      <c r="C186" s="10">
        <v>9547</v>
      </c>
      <c r="D186" s="10">
        <v>25684</v>
      </c>
      <c r="E186" s="10">
        <v>3</v>
      </c>
      <c r="F186" s="10">
        <v>8</v>
      </c>
      <c r="G186" s="10">
        <f t="shared" si="6"/>
        <v>35242</v>
      </c>
    </row>
    <row r="187" spans="1:7" x14ac:dyDescent="0.2">
      <c r="A187" s="7">
        <v>2022</v>
      </c>
      <c r="B187" s="5" t="s">
        <v>25</v>
      </c>
      <c r="C187" s="10">
        <v>15411</v>
      </c>
      <c r="D187" s="10">
        <v>33832</v>
      </c>
      <c r="E187" s="10">
        <v>1</v>
      </c>
      <c r="F187" s="10">
        <v>8</v>
      </c>
      <c r="G187" s="10">
        <f t="shared" si="6"/>
        <v>49252</v>
      </c>
    </row>
    <row r="188" spans="1:7" x14ac:dyDescent="0.2">
      <c r="A188" s="7">
        <v>2022</v>
      </c>
      <c r="B188" s="5" t="s">
        <v>26</v>
      </c>
      <c r="C188" s="10">
        <v>26774</v>
      </c>
      <c r="D188" s="10">
        <v>77558</v>
      </c>
      <c r="E188" s="10">
        <v>0</v>
      </c>
      <c r="F188" s="10">
        <v>57</v>
      </c>
      <c r="G188" s="10">
        <f t="shared" si="6"/>
        <v>104389</v>
      </c>
    </row>
    <row r="189" spans="1:7" x14ac:dyDescent="0.2">
      <c r="A189" s="7">
        <v>2022</v>
      </c>
      <c r="B189" s="5" t="s">
        <v>27</v>
      </c>
      <c r="C189" s="10">
        <v>13505</v>
      </c>
      <c r="D189" s="10">
        <v>32772</v>
      </c>
      <c r="E189" s="10">
        <v>0</v>
      </c>
      <c r="F189" s="10">
        <v>95</v>
      </c>
      <c r="G189" s="10">
        <f t="shared" si="6"/>
        <v>46372</v>
      </c>
    </row>
    <row r="190" spans="1:7" x14ac:dyDescent="0.2">
      <c r="A190" s="7">
        <v>2022</v>
      </c>
      <c r="B190" s="5" t="s">
        <v>28</v>
      </c>
      <c r="C190" s="10">
        <v>10495</v>
      </c>
      <c r="D190" s="10">
        <v>21650</v>
      </c>
      <c r="E190" s="10">
        <v>0</v>
      </c>
      <c r="F190" s="10">
        <v>67</v>
      </c>
      <c r="G190" s="10">
        <f t="shared" si="6"/>
        <v>32212</v>
      </c>
    </row>
    <row r="191" spans="1:7" x14ac:dyDescent="0.2">
      <c r="A191" s="7">
        <v>2022</v>
      </c>
      <c r="B191" s="5" t="s">
        <v>29</v>
      </c>
      <c r="C191" s="10">
        <v>11410</v>
      </c>
      <c r="D191" s="10">
        <v>27492</v>
      </c>
      <c r="E191" s="10">
        <v>0</v>
      </c>
      <c r="F191" s="10">
        <v>4</v>
      </c>
      <c r="G191" s="10">
        <f t="shared" si="6"/>
        <v>38906</v>
      </c>
    </row>
    <row r="192" spans="1:7" x14ac:dyDescent="0.2">
      <c r="A192" s="7">
        <v>2022</v>
      </c>
      <c r="B192" s="5" t="s">
        <v>30</v>
      </c>
      <c r="C192" s="10">
        <v>15704</v>
      </c>
      <c r="D192" s="10">
        <v>28160</v>
      </c>
      <c r="E192" s="10">
        <v>0</v>
      </c>
      <c r="F192" s="10">
        <v>2</v>
      </c>
      <c r="G192" s="10">
        <f t="shared" si="6"/>
        <v>43866</v>
      </c>
    </row>
    <row r="193" spans="1:7" x14ac:dyDescent="0.2">
      <c r="A193" s="7">
        <v>2022</v>
      </c>
      <c r="B193" s="5" t="s">
        <v>31</v>
      </c>
      <c r="C193" s="10">
        <v>28097</v>
      </c>
      <c r="D193" s="10">
        <v>41590</v>
      </c>
      <c r="E193" s="10">
        <v>0</v>
      </c>
      <c r="F193" s="10">
        <v>2</v>
      </c>
      <c r="G193" s="10">
        <f t="shared" si="6"/>
        <v>69689</v>
      </c>
    </row>
    <row r="194" spans="1:7" x14ac:dyDescent="0.2">
      <c r="A194" s="7">
        <v>2022</v>
      </c>
      <c r="B194" s="5" t="s">
        <v>32</v>
      </c>
      <c r="C194" s="10">
        <v>40460</v>
      </c>
      <c r="D194" s="10">
        <v>75195</v>
      </c>
      <c r="E194" s="10">
        <v>0</v>
      </c>
      <c r="F194" s="10">
        <v>4</v>
      </c>
      <c r="G194" s="10">
        <f t="shared" si="6"/>
        <v>115659</v>
      </c>
    </row>
    <row r="195" spans="1:7" x14ac:dyDescent="0.2">
      <c r="A195" s="7">
        <v>2022</v>
      </c>
      <c r="B195" s="5" t="s">
        <v>33</v>
      </c>
      <c r="C195" s="10">
        <v>16658</v>
      </c>
      <c r="D195" s="10">
        <v>37666</v>
      </c>
      <c r="E195" s="10">
        <v>0</v>
      </c>
      <c r="F195" s="10">
        <v>71</v>
      </c>
      <c r="G195" s="10">
        <f t="shared" si="6"/>
        <v>54395</v>
      </c>
    </row>
    <row r="196" spans="1:7" x14ac:dyDescent="0.2">
      <c r="A196" s="7">
        <v>2022</v>
      </c>
      <c r="B196" s="5" t="s">
        <v>34</v>
      </c>
      <c r="C196" s="10">
        <v>14267</v>
      </c>
      <c r="D196" s="10">
        <v>25430</v>
      </c>
      <c r="E196" s="10">
        <v>0</v>
      </c>
      <c r="F196" s="10">
        <v>4</v>
      </c>
      <c r="G196" s="10">
        <f t="shared" si="6"/>
        <v>39701</v>
      </c>
    </row>
    <row r="197" spans="1:7" x14ac:dyDescent="0.2">
      <c r="A197" s="7">
        <v>2022</v>
      </c>
      <c r="B197" s="5" t="s">
        <v>35</v>
      </c>
      <c r="C197" s="10">
        <v>37069</v>
      </c>
      <c r="D197" s="10">
        <v>85595</v>
      </c>
      <c r="E197" s="10">
        <v>0</v>
      </c>
      <c r="F197" s="10">
        <v>11</v>
      </c>
      <c r="G197" s="10">
        <f t="shared" si="6"/>
        <v>122675</v>
      </c>
    </row>
    <row r="198" spans="1:7" x14ac:dyDescent="0.2">
      <c r="A198" s="7">
        <v>2022</v>
      </c>
      <c r="B198" s="5" t="s">
        <v>36</v>
      </c>
      <c r="C198" s="10">
        <v>16228</v>
      </c>
      <c r="D198" s="10">
        <v>30741</v>
      </c>
      <c r="E198" s="10">
        <v>0</v>
      </c>
      <c r="F198" s="10">
        <v>21</v>
      </c>
      <c r="G198" s="10">
        <f t="shared" si="6"/>
        <v>46990</v>
      </c>
    </row>
    <row r="199" spans="1:7" x14ac:dyDescent="0.2">
      <c r="A199" s="7">
        <v>2022</v>
      </c>
      <c r="B199" s="5" t="s">
        <v>37</v>
      </c>
      <c r="C199" s="10">
        <v>7669</v>
      </c>
      <c r="D199" s="10">
        <v>19646</v>
      </c>
      <c r="E199" s="10">
        <v>0</v>
      </c>
      <c r="F199" s="10">
        <v>17</v>
      </c>
      <c r="G199" s="10">
        <f t="shared" si="6"/>
        <v>27332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"=Coahuila")</f>
        <v>31515</v>
      </c>
      <c r="D2" s="10">
        <f>SUMIFS(Concentrado!E$1:E$199,Concentrado!$A$1:$A$199,"="&amp;$A2,Concentrado!$B$1:$B$199, "=Coahuila")</f>
        <v>0</v>
      </c>
      <c r="E2" s="10">
        <f>SUMIFS(Concentrado!F$1:F$199,Concentrado!$A$1:$A$199,"="&amp;$A2,Concentrado!$B$1:$B$199, "=Coahuila")</f>
        <v>51</v>
      </c>
      <c r="F2" s="10">
        <f>SUMIFS(Concentrado!G$1:G$199,Concentrado!$A$1:$A$199,"="&amp;$A2,Concentrado!$B$1:$B$199, "=Coahuila")</f>
        <v>41680</v>
      </c>
    </row>
    <row r="3" spans="1:6" x14ac:dyDescent="0.25">
      <c r="A3" s="7">
        <v>2018</v>
      </c>
      <c r="B3" s="10">
        <f>SUMIFS(Concentrado!C$1:C$199,Concentrado!$A$1:$A$199,"="&amp;$A3,Concentrado!$B$1:$B$199, "=Coahuila")</f>
        <v>9599</v>
      </c>
      <c r="C3" s="10">
        <f>SUMIFS(Concentrado!D$1:D$199,Concentrado!$A$1:$A$199,"="&amp;$A3,Concentrado!$B$1:$B$199, "=Coahuila")</f>
        <v>29558</v>
      </c>
      <c r="D3" s="10">
        <f>SUMIFS(Concentrado!E$1:E$199,Concentrado!$A$1:$A$199,"="&amp;$A3,Concentrado!$B$1:$B$199, "=Coahuila")</f>
        <v>0</v>
      </c>
      <c r="E3" s="10">
        <f>SUMIFS(Concentrado!F$1:F$199,Concentrado!$A$1:$A$199,"="&amp;$A3,Concentrado!$B$1:$B$199, "=Coahuila")</f>
        <v>48</v>
      </c>
      <c r="F3" s="10">
        <f>SUMIFS(Concentrado!G$1:G$199,Concentrado!$A$1:$A$199,"="&amp;$A3,Concentrado!$B$1:$B$199, "=Coahuila")</f>
        <v>39205</v>
      </c>
    </row>
    <row r="4" spans="1:6" x14ac:dyDescent="0.25">
      <c r="A4" s="7">
        <v>2019</v>
      </c>
      <c r="B4" s="10">
        <f>SUMIFS(Concentrado!C$1:C$199,Concentrado!$A$1:$A$199,"="&amp;$A4,Concentrado!$B$1:$B$199, "=Coahuila")</f>
        <v>9474</v>
      </c>
      <c r="C4" s="10">
        <f>SUMIFS(Concentrado!D$1:D$199,Concentrado!$A$1:$A$199,"="&amp;$A4,Concentrado!$B$1:$B$199, "=Coahuila")</f>
        <v>27306</v>
      </c>
      <c r="D4" s="10">
        <f>SUMIFS(Concentrado!E$1:E$199,Concentrado!$A$1:$A$199,"="&amp;$A4,Concentrado!$B$1:$B$199, "=Coahuila")</f>
        <v>0</v>
      </c>
      <c r="E4" s="10">
        <f>SUMIFS(Concentrado!F$1:F$199,Concentrado!$A$1:$A$199,"="&amp;$A4,Concentrado!$B$1:$B$199, "=Coahuila")</f>
        <v>37</v>
      </c>
      <c r="F4" s="10">
        <f>SUMIFS(Concentrado!G$1:G$199,Concentrado!$A$1:$A$199,"="&amp;$A4,Concentrado!$B$1:$B$199, "=Coahuila")</f>
        <v>36817</v>
      </c>
    </row>
    <row r="5" spans="1:6" x14ac:dyDescent="0.25">
      <c r="A5" s="7">
        <v>2020</v>
      </c>
      <c r="B5" s="10">
        <f>SUMIFS(Concentrado!C$1:C$199,Concentrado!$A$1:$A$199,"="&amp;$A5,Concentrado!$B$1:$B$199, "=Coahuila")</f>
        <v>7661</v>
      </c>
      <c r="C5" s="10">
        <f>SUMIFS(Concentrado!D$1:D$199,Concentrado!$A$1:$A$199,"="&amp;$A5,Concentrado!$B$1:$B$199, "=Coahuila")</f>
        <v>21281</v>
      </c>
      <c r="D5" s="10">
        <f>SUMIFS(Concentrado!E$1:E$199,Concentrado!$A$1:$A$199,"="&amp;$A5,Concentrado!$B$1:$B$199, "=Coahuila")</f>
        <v>0</v>
      </c>
      <c r="E5" s="10">
        <f>SUMIFS(Concentrado!F$1:F$199,Concentrado!$A$1:$A$199,"="&amp;$A5,Concentrado!$B$1:$B$199, "=Coahuila")</f>
        <v>64</v>
      </c>
      <c r="F5" s="10">
        <f>SUMIFS(Concentrado!G$1:G$199,Concentrado!$A$1:$A$199,"="&amp;$A5,Concentrado!$B$1:$B$199, "=Coahuila")</f>
        <v>29006</v>
      </c>
    </row>
    <row r="6" spans="1:6" x14ac:dyDescent="0.25">
      <c r="A6" s="7">
        <v>2021</v>
      </c>
      <c r="B6" s="10">
        <f>SUMIFS(Concentrado!C$1:C$199,Concentrado!$A$1:$A$199,"="&amp;$A6,Concentrado!$B$1:$B$199, "=Coahuila")</f>
        <v>9428</v>
      </c>
      <c r="C6" s="10">
        <f>SUMIFS(Concentrado!D$1:D$199,Concentrado!$A$1:$A$199,"="&amp;$A6,Concentrado!$B$1:$B$199, "=Coahuila")</f>
        <v>22897</v>
      </c>
      <c r="D6" s="10">
        <f>SUMIFS(Concentrado!E$1:E$199,Concentrado!$A$1:$A$199,"="&amp;$A6,Concentrado!$B$1:$B$199, "=Coahuila")</f>
        <v>1</v>
      </c>
      <c r="E6" s="10">
        <f>SUMIFS(Concentrado!F$1:F$199,Concentrado!$A$1:$A$199,"="&amp;$A6,Concentrado!$B$1:$B$199, "=Coahuila")</f>
        <v>102</v>
      </c>
      <c r="F6" s="10">
        <f>SUMIFS(Concentrado!G$1:G$199,Concentrado!$A$1:$A$199,"="&amp;$A6,Concentrado!$B$1:$B$199, "=Coahuila")</f>
        <v>32428</v>
      </c>
    </row>
    <row r="7" spans="1:6" x14ac:dyDescent="0.25">
      <c r="A7" s="7">
        <v>2022</v>
      </c>
      <c r="B7" s="10">
        <f>SUMIFS(Concentrado!C$1:C$199,Concentrado!$A$1:$A$199,"="&amp;$A7,Concentrado!$B$1:$B$199, "=Coahuila")</f>
        <v>8321</v>
      </c>
      <c r="C7" s="10">
        <f>SUMIFS(Concentrado!D$1:D$199,Concentrado!$A$1:$A$199,"="&amp;$A7,Concentrado!$B$1:$B$199, "=Coahuila")</f>
        <v>20562</v>
      </c>
      <c r="D7" s="10">
        <f>SUMIFS(Concentrado!E$1:E$199,Concentrado!$A$1:$A$199,"="&amp;$A7,Concentrado!$B$1:$B$199, "=Coahuila")</f>
        <v>1</v>
      </c>
      <c r="E7" s="10">
        <f>SUMIFS(Concentrado!F$1:F$199,Concentrado!$A$1:$A$199,"="&amp;$A7,Concentrado!$B$1:$B$199, "=Coahuila")</f>
        <v>58</v>
      </c>
      <c r="F7" s="10">
        <f>SUMIFS(Concentrado!G$1:G$199,Concentrado!$A$1:$A$199,"="&amp;$A7,Concentrado!$B$1:$B$199, "=Coahuila")</f>
        <v>28942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"=Colima")</f>
        <v>13419</v>
      </c>
      <c r="D2" s="10">
        <f>SUMIFS(Concentrado!E$1:E$199,Concentrado!$A$1:$A$199,"="&amp;$A2,Concentrado!$B$1:$B$199, "=Colima")</f>
        <v>0</v>
      </c>
      <c r="E2" s="10">
        <f>SUMIFS(Concentrado!F$1:F$199,Concentrado!$A$1:$A$199,"="&amp;$A2,Concentrado!$B$1:$B$199, "=Colima")</f>
        <v>3</v>
      </c>
      <c r="F2" s="10">
        <f>SUMIFS(Concentrado!G$1:G$199,Concentrado!$A$1:$A$199,"="&amp;$A2,Concentrado!$B$1:$B$199, "=Colima")</f>
        <v>18983</v>
      </c>
    </row>
    <row r="3" spans="1:6" x14ac:dyDescent="0.25">
      <c r="A3" s="7">
        <v>2018</v>
      </c>
      <c r="B3" s="10">
        <f>SUMIFS(Concentrado!C$1:C$199,Concentrado!$A$1:$A$199,"="&amp;$A3,Concentrado!$B$1:$B$199, "=Colima")</f>
        <v>5682</v>
      </c>
      <c r="C3" s="10">
        <f>SUMIFS(Concentrado!D$1:D$199,Concentrado!$A$1:$A$199,"="&amp;$A3,Concentrado!$B$1:$B$199, "=Colima")</f>
        <v>13363</v>
      </c>
      <c r="D3" s="10">
        <f>SUMIFS(Concentrado!E$1:E$199,Concentrado!$A$1:$A$199,"="&amp;$A3,Concentrado!$B$1:$B$199, "=Colima")</f>
        <v>0</v>
      </c>
      <c r="E3" s="10">
        <f>SUMIFS(Concentrado!F$1:F$199,Concentrado!$A$1:$A$199,"="&amp;$A3,Concentrado!$B$1:$B$199, "=Colima")</f>
        <v>4</v>
      </c>
      <c r="F3" s="10">
        <f>SUMIFS(Concentrado!G$1:G$199,Concentrado!$A$1:$A$199,"="&amp;$A3,Concentrado!$B$1:$B$199, "=Colima")</f>
        <v>19049</v>
      </c>
    </row>
    <row r="4" spans="1:6" x14ac:dyDescent="0.25">
      <c r="A4" s="7">
        <v>2019</v>
      </c>
      <c r="B4" s="10">
        <f>SUMIFS(Concentrado!C$1:C$199,Concentrado!$A$1:$A$199,"="&amp;$A4,Concentrado!$B$1:$B$199, "=Colima")</f>
        <v>6642</v>
      </c>
      <c r="C4" s="10">
        <f>SUMIFS(Concentrado!D$1:D$199,Concentrado!$A$1:$A$199,"="&amp;$A4,Concentrado!$B$1:$B$199, "=Colima")</f>
        <v>14151</v>
      </c>
      <c r="D4" s="10">
        <f>SUMIFS(Concentrado!E$1:E$199,Concentrado!$A$1:$A$199,"="&amp;$A4,Concentrado!$B$1:$B$199, "=Colima")</f>
        <v>0</v>
      </c>
      <c r="E4" s="10">
        <f>SUMIFS(Concentrado!F$1:F$199,Concentrado!$A$1:$A$199,"="&amp;$A4,Concentrado!$B$1:$B$199, "=Colima")</f>
        <v>2</v>
      </c>
      <c r="F4" s="10">
        <f>SUMIFS(Concentrado!G$1:G$199,Concentrado!$A$1:$A$199,"="&amp;$A4,Concentrado!$B$1:$B$199, "=Colima")</f>
        <v>20795</v>
      </c>
    </row>
    <row r="5" spans="1:6" x14ac:dyDescent="0.25">
      <c r="A5" s="7">
        <v>2020</v>
      </c>
      <c r="B5" s="10">
        <f>SUMIFS(Concentrado!C$1:C$199,Concentrado!$A$1:$A$199,"="&amp;$A5,Concentrado!$B$1:$B$199, "=Colima")</f>
        <v>4878</v>
      </c>
      <c r="C5" s="10">
        <f>SUMIFS(Concentrado!D$1:D$199,Concentrado!$A$1:$A$199,"="&amp;$A5,Concentrado!$B$1:$B$199, "=Colima")</f>
        <v>11048</v>
      </c>
      <c r="D5" s="10">
        <f>SUMIFS(Concentrado!E$1:E$199,Concentrado!$A$1:$A$199,"="&amp;$A5,Concentrado!$B$1:$B$199, "=Colima")</f>
        <v>0</v>
      </c>
      <c r="E5" s="10">
        <f>SUMIFS(Concentrado!F$1:F$199,Concentrado!$A$1:$A$199,"="&amp;$A5,Concentrado!$B$1:$B$199, "=Colima")</f>
        <v>26</v>
      </c>
      <c r="F5" s="10">
        <f>SUMIFS(Concentrado!G$1:G$199,Concentrado!$A$1:$A$199,"="&amp;$A5,Concentrado!$B$1:$B$199, "=Colima")</f>
        <v>15952</v>
      </c>
    </row>
    <row r="6" spans="1:6" x14ac:dyDescent="0.25">
      <c r="A6" s="7">
        <v>2021</v>
      </c>
      <c r="B6" s="10">
        <f>SUMIFS(Concentrado!C$1:C$199,Concentrado!$A$1:$A$199,"="&amp;$A6,Concentrado!$B$1:$B$199, "=Colima")</f>
        <v>4630</v>
      </c>
      <c r="C6" s="10">
        <f>SUMIFS(Concentrado!D$1:D$199,Concentrado!$A$1:$A$199,"="&amp;$A6,Concentrado!$B$1:$B$199, "=Colima")</f>
        <v>9919</v>
      </c>
      <c r="D6" s="10">
        <f>SUMIFS(Concentrado!E$1:E$199,Concentrado!$A$1:$A$199,"="&amp;$A6,Concentrado!$B$1:$B$199, "=Colima")</f>
        <v>0</v>
      </c>
      <c r="E6" s="10">
        <f>SUMIFS(Concentrado!F$1:F$199,Concentrado!$A$1:$A$199,"="&amp;$A6,Concentrado!$B$1:$B$199, "=Colima")</f>
        <v>2</v>
      </c>
      <c r="F6" s="10">
        <f>SUMIFS(Concentrado!G$1:G$199,Concentrado!$A$1:$A$199,"="&amp;$A6,Concentrado!$B$1:$B$199, "=Colima")</f>
        <v>14551</v>
      </c>
    </row>
    <row r="7" spans="1:6" x14ac:dyDescent="0.25">
      <c r="A7" s="7">
        <v>2022</v>
      </c>
      <c r="B7" s="10">
        <f>SUMIFS(Concentrado!C$1:C$199,Concentrado!$A$1:$A$199,"="&amp;$A7,Concentrado!$B$1:$B$199, "=Colima")</f>
        <v>4639</v>
      </c>
      <c r="C7" s="10">
        <f>SUMIFS(Concentrado!D$1:D$199,Concentrado!$A$1:$A$199,"="&amp;$A7,Concentrado!$B$1:$B$199, "=Colima")</f>
        <v>9310</v>
      </c>
      <c r="D7" s="10">
        <f>SUMIFS(Concentrado!E$1:E$199,Concentrado!$A$1:$A$199,"="&amp;$A7,Concentrado!$B$1:$B$199, "=Colima")</f>
        <v>0</v>
      </c>
      <c r="E7" s="10">
        <f>SUMIFS(Concentrado!F$1:F$199,Concentrado!$A$1:$A$199,"="&amp;$A7,Concentrado!$B$1:$B$199, "=Colima")</f>
        <v>2</v>
      </c>
      <c r="F7" s="10">
        <f>SUMIFS(Concentrado!G$1:G$199,Concentrado!$A$1:$A$199,"="&amp;$A7,Concentrado!$B$1:$B$199, "=Colima")</f>
        <v>13951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"=Durango")</f>
        <v>35132</v>
      </c>
      <c r="D2" s="10">
        <f>SUMIFS(Concentrado!E$1:E$199,Concentrado!$A$1:$A$199,"="&amp;$A2,Concentrado!$B$1:$B$199, "=Durango")</f>
        <v>0</v>
      </c>
      <c r="E2" s="10">
        <f>SUMIFS(Concentrado!F$1:F$199,Concentrado!$A$1:$A$199,"="&amp;$A2,Concentrado!$B$1:$B$199, "=Durango")</f>
        <v>23</v>
      </c>
      <c r="F2" s="10">
        <f>SUMIFS(Concentrado!G$1:G$199,Concentrado!$A$1:$A$199,"="&amp;$A2,Concentrado!$B$1:$B$199, "=Durango")</f>
        <v>49616</v>
      </c>
    </row>
    <row r="3" spans="1:6" x14ac:dyDescent="0.25">
      <c r="A3" s="7">
        <v>2018</v>
      </c>
      <c r="B3" s="10">
        <f>SUMIFS(Concentrado!C$1:C$199,Concentrado!$A$1:$A$199,"="&amp;$A3,Concentrado!$B$1:$B$199, "=Durango")</f>
        <v>13702</v>
      </c>
      <c r="C3" s="10">
        <f>SUMIFS(Concentrado!D$1:D$199,Concentrado!$A$1:$A$199,"="&amp;$A3,Concentrado!$B$1:$B$199, "=Durango")</f>
        <v>34874</v>
      </c>
      <c r="D3" s="10">
        <f>SUMIFS(Concentrado!E$1:E$199,Concentrado!$A$1:$A$199,"="&amp;$A3,Concentrado!$B$1:$B$199, "=Durango")</f>
        <v>0</v>
      </c>
      <c r="E3" s="10">
        <f>SUMIFS(Concentrado!F$1:F$199,Concentrado!$A$1:$A$199,"="&amp;$A3,Concentrado!$B$1:$B$199, "=Durango")</f>
        <v>6</v>
      </c>
      <c r="F3" s="10">
        <f>SUMIFS(Concentrado!G$1:G$199,Concentrado!$A$1:$A$199,"="&amp;$A3,Concentrado!$B$1:$B$199, "=Durango")</f>
        <v>48582</v>
      </c>
    </row>
    <row r="4" spans="1:6" x14ac:dyDescent="0.25">
      <c r="A4" s="7">
        <v>2019</v>
      </c>
      <c r="B4" s="10">
        <f>SUMIFS(Concentrado!C$1:C$199,Concentrado!$A$1:$A$199,"="&amp;$A4,Concentrado!$B$1:$B$199, "=Durango")</f>
        <v>16181</v>
      </c>
      <c r="C4" s="10">
        <f>SUMIFS(Concentrado!D$1:D$199,Concentrado!$A$1:$A$199,"="&amp;$A4,Concentrado!$B$1:$B$199, "=Durango")</f>
        <v>37607</v>
      </c>
      <c r="D4" s="10">
        <f>SUMIFS(Concentrado!E$1:E$199,Concentrado!$A$1:$A$199,"="&amp;$A4,Concentrado!$B$1:$B$199, "=Durango")</f>
        <v>0</v>
      </c>
      <c r="E4" s="10">
        <f>SUMIFS(Concentrado!F$1:F$199,Concentrado!$A$1:$A$199,"="&amp;$A4,Concentrado!$B$1:$B$199, "=Durango")</f>
        <v>2</v>
      </c>
      <c r="F4" s="10">
        <f>SUMIFS(Concentrado!G$1:G$199,Concentrado!$A$1:$A$199,"="&amp;$A4,Concentrado!$B$1:$B$199, "=Durango")</f>
        <v>53790</v>
      </c>
    </row>
    <row r="5" spans="1:6" x14ac:dyDescent="0.25">
      <c r="A5" s="7">
        <v>2020</v>
      </c>
      <c r="B5" s="10">
        <f>SUMIFS(Concentrado!C$1:C$199,Concentrado!$A$1:$A$199,"="&amp;$A5,Concentrado!$B$1:$B$199, "=Durango")</f>
        <v>12323</v>
      </c>
      <c r="C5" s="10">
        <f>SUMIFS(Concentrado!D$1:D$199,Concentrado!$A$1:$A$199,"="&amp;$A5,Concentrado!$B$1:$B$199, "=Durango")</f>
        <v>29476</v>
      </c>
      <c r="D5" s="10">
        <f>SUMIFS(Concentrado!E$1:E$199,Concentrado!$A$1:$A$199,"="&amp;$A5,Concentrado!$B$1:$B$199, "=Durango")</f>
        <v>0</v>
      </c>
      <c r="E5" s="10">
        <f>SUMIFS(Concentrado!F$1:F$199,Concentrado!$A$1:$A$199,"="&amp;$A5,Concentrado!$B$1:$B$199, "=Durango")</f>
        <v>5</v>
      </c>
      <c r="F5" s="10">
        <f>SUMIFS(Concentrado!G$1:G$199,Concentrado!$A$1:$A$199,"="&amp;$A5,Concentrado!$B$1:$B$199, "=Durango")</f>
        <v>41804</v>
      </c>
    </row>
    <row r="6" spans="1:6" x14ac:dyDescent="0.25">
      <c r="A6" s="7">
        <v>2021</v>
      </c>
      <c r="B6" s="10">
        <f>SUMIFS(Concentrado!C$1:C$199,Concentrado!$A$1:$A$199,"="&amp;$A6,Concentrado!$B$1:$B$199, "=Durango")</f>
        <v>11990</v>
      </c>
      <c r="C6" s="10">
        <f>SUMIFS(Concentrado!D$1:D$199,Concentrado!$A$1:$A$199,"="&amp;$A6,Concentrado!$B$1:$B$199, "=Durango")</f>
        <v>28195</v>
      </c>
      <c r="D6" s="10">
        <f>SUMIFS(Concentrado!E$1:E$199,Concentrado!$A$1:$A$199,"="&amp;$A6,Concentrado!$B$1:$B$199, "=Durango")</f>
        <v>0</v>
      </c>
      <c r="E6" s="10">
        <f>SUMIFS(Concentrado!F$1:F$199,Concentrado!$A$1:$A$199,"="&amp;$A6,Concentrado!$B$1:$B$199, "=Durango")</f>
        <v>15</v>
      </c>
      <c r="F6" s="10">
        <f>SUMIFS(Concentrado!G$1:G$199,Concentrado!$A$1:$A$199,"="&amp;$A6,Concentrado!$B$1:$B$199, "=Durango")</f>
        <v>40200</v>
      </c>
    </row>
    <row r="7" spans="1:6" x14ac:dyDescent="0.25">
      <c r="A7" s="7">
        <v>2022</v>
      </c>
      <c r="B7" s="10">
        <f>SUMIFS(Concentrado!C$1:C$199,Concentrado!$A$1:$A$199,"="&amp;$A7,Concentrado!$B$1:$B$199, "=Durango")</f>
        <v>12490</v>
      </c>
      <c r="C7" s="10">
        <f>SUMIFS(Concentrado!D$1:D$199,Concentrado!$A$1:$A$199,"="&amp;$A7,Concentrado!$B$1:$B$199, "=Durango")</f>
        <v>27874</v>
      </c>
      <c r="D7" s="10">
        <f>SUMIFS(Concentrado!E$1:E$199,Concentrado!$A$1:$A$199,"="&amp;$A7,Concentrado!$B$1:$B$199, "=Durango")</f>
        <v>0</v>
      </c>
      <c r="E7" s="10">
        <f>SUMIFS(Concentrado!F$1:F$199,Concentrado!$A$1:$A$199,"="&amp;$A7,Concentrado!$B$1:$B$199, "=Durango")</f>
        <v>11</v>
      </c>
      <c r="F7" s="10">
        <f>SUMIFS(Concentrado!G$1:G$199,Concentrado!$A$1:$A$199,"="&amp;$A7,Concentrado!$B$1:$B$199, "=Durango")</f>
        <v>40375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"=Guanajuato")</f>
        <v>120563</v>
      </c>
      <c r="D2" s="10">
        <f>SUMIFS(Concentrado!E$1:E$199,Concentrado!$A$1:$A$199,"="&amp;$A2,Concentrado!$B$1:$B$199, "=Guanajuato")</f>
        <v>0</v>
      </c>
      <c r="E2" s="10">
        <f>SUMIFS(Concentrado!F$1:F$199,Concentrado!$A$1:$A$199,"="&amp;$A2,Concentrado!$B$1:$B$199, "=Guanajuato")</f>
        <v>1</v>
      </c>
      <c r="F2" s="10">
        <f>SUMIFS(Concentrado!G$1:G$199,Concentrado!$A$1:$A$199,"="&amp;$A2,Concentrado!$B$1:$B$199, "=Guanajuato")</f>
        <v>161800</v>
      </c>
    </row>
    <row r="3" spans="1:6" x14ac:dyDescent="0.25">
      <c r="A3" s="7">
        <v>2018</v>
      </c>
      <c r="B3" s="10">
        <f>SUMIFS(Concentrado!C$1:C$199,Concentrado!$A$1:$A$199,"="&amp;$A3,Concentrado!$B$1:$B$199, "=Guanajuato")</f>
        <v>42219</v>
      </c>
      <c r="C3" s="10">
        <f>SUMIFS(Concentrado!D$1:D$199,Concentrado!$A$1:$A$199,"="&amp;$A3,Concentrado!$B$1:$B$199, "=Guanajuato")</f>
        <v>116294</v>
      </c>
      <c r="D3" s="10">
        <f>SUMIFS(Concentrado!E$1:E$199,Concentrado!$A$1:$A$199,"="&amp;$A3,Concentrado!$B$1:$B$199, "=Guanajuato")</f>
        <v>0</v>
      </c>
      <c r="E3" s="10">
        <f>SUMIFS(Concentrado!F$1:F$199,Concentrado!$A$1:$A$199,"="&amp;$A3,Concentrado!$B$1:$B$199, "=Guanajuato")</f>
        <v>1</v>
      </c>
      <c r="F3" s="10">
        <f>SUMIFS(Concentrado!G$1:G$199,Concentrado!$A$1:$A$199,"="&amp;$A3,Concentrado!$B$1:$B$199, "=Guanajuato")</f>
        <v>158514</v>
      </c>
    </row>
    <row r="4" spans="1:6" x14ac:dyDescent="0.25">
      <c r="A4" s="7">
        <v>2019</v>
      </c>
      <c r="B4" s="10">
        <f>SUMIFS(Concentrado!C$1:C$199,Concentrado!$A$1:$A$199,"="&amp;$A4,Concentrado!$B$1:$B$199, "=Guanajuato")</f>
        <v>48854</v>
      </c>
      <c r="C4" s="10">
        <f>SUMIFS(Concentrado!D$1:D$199,Concentrado!$A$1:$A$199,"="&amp;$A4,Concentrado!$B$1:$B$199, "=Guanajuato")</f>
        <v>117674</v>
      </c>
      <c r="D4" s="10">
        <f>SUMIFS(Concentrado!E$1:E$199,Concentrado!$A$1:$A$199,"="&amp;$A4,Concentrado!$B$1:$B$199, "=Guanajuato")</f>
        <v>0</v>
      </c>
      <c r="E4" s="10">
        <f>SUMIFS(Concentrado!F$1:F$199,Concentrado!$A$1:$A$199,"="&amp;$A4,Concentrado!$B$1:$B$199, "=Guanajuato")</f>
        <v>3</v>
      </c>
      <c r="F4" s="10">
        <f>SUMIFS(Concentrado!G$1:G$199,Concentrado!$A$1:$A$199,"="&amp;$A4,Concentrado!$B$1:$B$199, "=Guanajuato")</f>
        <v>166531</v>
      </c>
    </row>
    <row r="5" spans="1:6" x14ac:dyDescent="0.25">
      <c r="A5" s="7">
        <v>2020</v>
      </c>
      <c r="B5" s="10">
        <f>SUMIFS(Concentrado!C$1:C$199,Concentrado!$A$1:$A$199,"="&amp;$A5,Concentrado!$B$1:$B$199, "=Guanajuato")</f>
        <v>38846</v>
      </c>
      <c r="C5" s="10">
        <f>SUMIFS(Concentrado!D$1:D$199,Concentrado!$A$1:$A$199,"="&amp;$A5,Concentrado!$B$1:$B$199, "=Guanajuato")</f>
        <v>91054</v>
      </c>
      <c r="D5" s="10">
        <f>SUMIFS(Concentrado!E$1:E$199,Concentrado!$A$1:$A$199,"="&amp;$A5,Concentrado!$B$1:$B$199, "=Guanajuato")</f>
        <v>0</v>
      </c>
      <c r="E5" s="10">
        <f>SUMIFS(Concentrado!F$1:F$199,Concentrado!$A$1:$A$199,"="&amp;$A5,Concentrado!$B$1:$B$199, "=Guanajuato")</f>
        <v>1</v>
      </c>
      <c r="F5" s="10">
        <f>SUMIFS(Concentrado!G$1:G$199,Concentrado!$A$1:$A$199,"="&amp;$A5,Concentrado!$B$1:$B$199, "=Guanajuato")</f>
        <v>129901</v>
      </c>
    </row>
    <row r="6" spans="1:6" x14ac:dyDescent="0.25">
      <c r="A6" s="7">
        <v>2021</v>
      </c>
      <c r="B6" s="10">
        <f>SUMIFS(Concentrado!C$1:C$199,Concentrado!$A$1:$A$199,"="&amp;$A6,Concentrado!$B$1:$B$199, "=Guanajuato")</f>
        <v>43666</v>
      </c>
      <c r="C6" s="10">
        <f>SUMIFS(Concentrado!D$1:D$199,Concentrado!$A$1:$A$199,"="&amp;$A6,Concentrado!$B$1:$B$199, "=Guanajuato")</f>
        <v>92571</v>
      </c>
      <c r="D6" s="10">
        <f>SUMIFS(Concentrado!E$1:E$199,Concentrado!$A$1:$A$199,"="&amp;$A6,Concentrado!$B$1:$B$199, "=Guanajuato")</f>
        <v>1</v>
      </c>
      <c r="E6" s="10">
        <f>SUMIFS(Concentrado!F$1:F$199,Concentrado!$A$1:$A$199,"="&amp;$A6,Concentrado!$B$1:$B$199, "=Guanajuato")</f>
        <v>10</v>
      </c>
      <c r="F6" s="10">
        <f>SUMIFS(Concentrado!G$1:G$199,Concentrado!$A$1:$A$199,"="&amp;$A6,Concentrado!$B$1:$B$199, "=Guanajuato")</f>
        <v>136248</v>
      </c>
    </row>
    <row r="7" spans="1:6" x14ac:dyDescent="0.25">
      <c r="A7" s="7">
        <v>2022</v>
      </c>
      <c r="B7" s="10">
        <f>SUMIFS(Concentrado!C$1:C$199,Concentrado!$A$1:$A$199,"="&amp;$A7,Concentrado!$B$1:$B$199, "=Guanajuato")</f>
        <v>46624</v>
      </c>
      <c r="C7" s="10">
        <f>SUMIFS(Concentrado!D$1:D$199,Concentrado!$A$1:$A$199,"="&amp;$A7,Concentrado!$B$1:$B$199, "=Guanajuato")</f>
        <v>96352</v>
      </c>
      <c r="D7" s="10">
        <f>SUMIFS(Concentrado!E$1:E$199,Concentrado!$A$1:$A$199,"="&amp;$A7,Concentrado!$B$1:$B$199, "=Guanajuato")</f>
        <v>2</v>
      </c>
      <c r="E7" s="10">
        <f>SUMIFS(Concentrado!F$1:F$199,Concentrado!$A$1:$A$199,"="&amp;$A7,Concentrado!$B$1:$B$199, "=Guanajuato")</f>
        <v>10</v>
      </c>
      <c r="F7" s="10">
        <f>SUMIFS(Concentrado!G$1:G$199,Concentrado!$A$1:$A$199,"="&amp;$A7,Concentrado!$B$1:$B$199, "=Guanajuato")</f>
        <v>142988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"=Guerrero")</f>
        <v>67927</v>
      </c>
      <c r="D2" s="10">
        <f>SUMIFS(Concentrado!E$1:E$199,Concentrado!$A$1:$A$199,"="&amp;$A2,Concentrado!$B$1:$B$199, "=Guerrero")</f>
        <v>0</v>
      </c>
      <c r="E2" s="10">
        <f>SUMIFS(Concentrado!F$1:F$199,Concentrado!$A$1:$A$199,"="&amp;$A2,Concentrado!$B$1:$B$199, "=Guerrero")</f>
        <v>20</v>
      </c>
      <c r="F2" s="10">
        <f>SUMIFS(Concentrado!G$1:G$199,Concentrado!$A$1:$A$199,"="&amp;$A2,Concentrado!$B$1:$B$199, "=Guerrero")</f>
        <v>85313</v>
      </c>
    </row>
    <row r="3" spans="1:6" x14ac:dyDescent="0.25">
      <c r="A3" s="7">
        <v>2018</v>
      </c>
      <c r="B3" s="10">
        <f>SUMIFS(Concentrado!C$1:C$199,Concentrado!$A$1:$A$199,"="&amp;$A3,Concentrado!$B$1:$B$199, "=Guerrero")</f>
        <v>15727</v>
      </c>
      <c r="C3" s="10">
        <f>SUMIFS(Concentrado!D$1:D$199,Concentrado!$A$1:$A$199,"="&amp;$A3,Concentrado!$B$1:$B$199, "=Guerrero")</f>
        <v>62428</v>
      </c>
      <c r="D3" s="10">
        <f>SUMIFS(Concentrado!E$1:E$199,Concentrado!$A$1:$A$199,"="&amp;$A3,Concentrado!$B$1:$B$199, "=Guerrero")</f>
        <v>0</v>
      </c>
      <c r="E3" s="10">
        <f>SUMIFS(Concentrado!F$1:F$199,Concentrado!$A$1:$A$199,"="&amp;$A3,Concentrado!$B$1:$B$199, "=Guerrero")</f>
        <v>31</v>
      </c>
      <c r="F3" s="10">
        <f>SUMIFS(Concentrado!G$1:G$199,Concentrado!$A$1:$A$199,"="&amp;$A3,Concentrado!$B$1:$B$199, "=Guerrero")</f>
        <v>78186</v>
      </c>
    </row>
    <row r="4" spans="1:6" x14ac:dyDescent="0.25">
      <c r="A4" s="7">
        <v>2019</v>
      </c>
      <c r="B4" s="10">
        <f>SUMIFS(Concentrado!C$1:C$199,Concentrado!$A$1:$A$199,"="&amp;$A4,Concentrado!$B$1:$B$199, "=Guerrero")</f>
        <v>17000</v>
      </c>
      <c r="C4" s="10">
        <f>SUMIFS(Concentrado!D$1:D$199,Concentrado!$A$1:$A$199,"="&amp;$A4,Concentrado!$B$1:$B$199, "=Guerrero")</f>
        <v>61580</v>
      </c>
      <c r="D4" s="10">
        <f>SUMIFS(Concentrado!E$1:E$199,Concentrado!$A$1:$A$199,"="&amp;$A4,Concentrado!$B$1:$B$199, "=Guerrero")</f>
        <v>0</v>
      </c>
      <c r="E4" s="10">
        <f>SUMIFS(Concentrado!F$1:F$199,Concentrado!$A$1:$A$199,"="&amp;$A4,Concentrado!$B$1:$B$199, "=Guerrero")</f>
        <v>50</v>
      </c>
      <c r="F4" s="10">
        <f>SUMIFS(Concentrado!G$1:G$199,Concentrado!$A$1:$A$199,"="&amp;$A4,Concentrado!$B$1:$B$199, "=Guerrero")</f>
        <v>78630</v>
      </c>
    </row>
    <row r="5" spans="1:6" x14ac:dyDescent="0.25">
      <c r="A5" s="7">
        <v>2020</v>
      </c>
      <c r="B5" s="10">
        <f>SUMIFS(Concentrado!C$1:C$199,Concentrado!$A$1:$A$199,"="&amp;$A5,Concentrado!$B$1:$B$199, "=Guerrero")</f>
        <v>11195</v>
      </c>
      <c r="C5" s="10">
        <f>SUMIFS(Concentrado!D$1:D$199,Concentrado!$A$1:$A$199,"="&amp;$A5,Concentrado!$B$1:$B$199, "=Guerrero")</f>
        <v>43000</v>
      </c>
      <c r="D5" s="10">
        <f>SUMIFS(Concentrado!E$1:E$199,Concentrado!$A$1:$A$199,"="&amp;$A5,Concentrado!$B$1:$B$199, "=Guerrero")</f>
        <v>0</v>
      </c>
      <c r="E5" s="10">
        <f>SUMIFS(Concentrado!F$1:F$199,Concentrado!$A$1:$A$199,"="&amp;$A5,Concentrado!$B$1:$B$199, "=Guerrero")</f>
        <v>20</v>
      </c>
      <c r="F5" s="10">
        <f>SUMIFS(Concentrado!G$1:G$199,Concentrado!$A$1:$A$199,"="&amp;$A5,Concentrado!$B$1:$B$199, "=Guerrero")</f>
        <v>54215</v>
      </c>
    </row>
    <row r="6" spans="1:6" x14ac:dyDescent="0.25">
      <c r="A6" s="7">
        <v>2021</v>
      </c>
      <c r="B6" s="10">
        <f>SUMIFS(Concentrado!C$1:C$199,Concentrado!$A$1:$A$199,"="&amp;$A6,Concentrado!$B$1:$B$199, "=Guerrero")</f>
        <v>11590</v>
      </c>
      <c r="C6" s="10">
        <f>SUMIFS(Concentrado!D$1:D$199,Concentrado!$A$1:$A$199,"="&amp;$A6,Concentrado!$B$1:$B$199, "=Guerrero")</f>
        <v>44089</v>
      </c>
      <c r="D6" s="10">
        <f>SUMIFS(Concentrado!E$1:E$199,Concentrado!$A$1:$A$199,"="&amp;$A6,Concentrado!$B$1:$B$199, "=Guerrero")</f>
        <v>0</v>
      </c>
      <c r="E6" s="10">
        <f>SUMIFS(Concentrado!F$1:F$199,Concentrado!$A$1:$A$199,"="&amp;$A6,Concentrado!$B$1:$B$199, "=Guerrero")</f>
        <v>26</v>
      </c>
      <c r="F6" s="10">
        <f>SUMIFS(Concentrado!G$1:G$199,Concentrado!$A$1:$A$199,"="&amp;$A6,Concentrado!$B$1:$B$199, "=Guerrero")</f>
        <v>55705</v>
      </c>
    </row>
    <row r="7" spans="1:6" x14ac:dyDescent="0.25">
      <c r="A7" s="7">
        <v>2022</v>
      </c>
      <c r="B7" s="10">
        <f>SUMIFS(Concentrado!C$1:C$199,Concentrado!$A$1:$A$199,"="&amp;$A7,Concentrado!$B$1:$B$199, "=Guerrero")</f>
        <v>10994</v>
      </c>
      <c r="C7" s="10">
        <f>SUMIFS(Concentrado!D$1:D$199,Concentrado!$A$1:$A$199,"="&amp;$A7,Concentrado!$B$1:$B$199, "=Guerrero")</f>
        <v>42040</v>
      </c>
      <c r="D7" s="10">
        <f>SUMIFS(Concentrado!E$1:E$199,Concentrado!$A$1:$A$199,"="&amp;$A7,Concentrado!$B$1:$B$199, "=Guerrero")</f>
        <v>2</v>
      </c>
      <c r="E7" s="10">
        <f>SUMIFS(Concentrado!F$1:F$199,Concentrado!$A$1:$A$199,"="&amp;$A7,Concentrado!$B$1:$B$199, "=Guerrero")</f>
        <v>29</v>
      </c>
      <c r="F7" s="10">
        <f>SUMIFS(Concentrado!G$1:G$199,Concentrado!$A$1:$A$199,"="&amp;$A7,Concentrado!$B$1:$B$199, "=Guerrero")</f>
        <v>53065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"=Hidalgo")</f>
        <v>42508</v>
      </c>
      <c r="D2" s="10">
        <f>SUMIFS(Concentrado!E$1:E$199,Concentrado!$A$1:$A$199,"="&amp;$A2,Concentrado!$B$1:$B$199, "=Hidalgo")</f>
        <v>0</v>
      </c>
      <c r="E2" s="10">
        <f>SUMIFS(Concentrado!F$1:F$199,Concentrado!$A$1:$A$199,"="&amp;$A2,Concentrado!$B$1:$B$199, "=Hidalgo")</f>
        <v>3</v>
      </c>
      <c r="F2" s="10">
        <f>SUMIFS(Concentrado!G$1:G$199,Concentrado!$A$1:$A$199,"="&amp;$A2,Concentrado!$B$1:$B$199, "=Hidalgo")</f>
        <v>58658</v>
      </c>
    </row>
    <row r="3" spans="1:6" x14ac:dyDescent="0.25">
      <c r="A3" s="7">
        <v>2018</v>
      </c>
      <c r="B3" s="10">
        <f>SUMIFS(Concentrado!C$1:C$199,Concentrado!$A$1:$A$199,"="&amp;$A3,Concentrado!$B$1:$B$199, "=Hidalgo")</f>
        <v>16105</v>
      </c>
      <c r="C3" s="10">
        <f>SUMIFS(Concentrado!D$1:D$199,Concentrado!$A$1:$A$199,"="&amp;$A3,Concentrado!$B$1:$B$199, "=Hidalgo")</f>
        <v>40416</v>
      </c>
      <c r="D3" s="10">
        <f>SUMIFS(Concentrado!E$1:E$199,Concentrado!$A$1:$A$199,"="&amp;$A3,Concentrado!$B$1:$B$199, "=Hidalgo")</f>
        <v>0</v>
      </c>
      <c r="E3" s="10">
        <f>SUMIFS(Concentrado!F$1:F$199,Concentrado!$A$1:$A$199,"="&amp;$A3,Concentrado!$B$1:$B$199, "=Hidalgo")</f>
        <v>0</v>
      </c>
      <c r="F3" s="10">
        <f>SUMIFS(Concentrado!G$1:G$199,Concentrado!$A$1:$A$199,"="&amp;$A3,Concentrado!$B$1:$B$199, "=Hidalgo")</f>
        <v>56521</v>
      </c>
    </row>
    <row r="4" spans="1:6" x14ac:dyDescent="0.25">
      <c r="A4" s="7">
        <v>2019</v>
      </c>
      <c r="B4" s="10">
        <f>SUMIFS(Concentrado!C$1:C$199,Concentrado!$A$1:$A$199,"="&amp;$A4,Concentrado!$B$1:$B$199, "=Hidalgo")</f>
        <v>16786</v>
      </c>
      <c r="C4" s="10">
        <f>SUMIFS(Concentrado!D$1:D$199,Concentrado!$A$1:$A$199,"="&amp;$A4,Concentrado!$B$1:$B$199, "=Hidalgo")</f>
        <v>39073</v>
      </c>
      <c r="D4" s="10">
        <f>SUMIFS(Concentrado!E$1:E$199,Concentrado!$A$1:$A$199,"="&amp;$A4,Concentrado!$B$1:$B$199, "=Hidalgo")</f>
        <v>0</v>
      </c>
      <c r="E4" s="10">
        <f>SUMIFS(Concentrado!F$1:F$199,Concentrado!$A$1:$A$199,"="&amp;$A4,Concentrado!$B$1:$B$199, "=Hidalgo")</f>
        <v>0</v>
      </c>
      <c r="F4" s="10">
        <f>SUMIFS(Concentrado!G$1:G$199,Concentrado!$A$1:$A$199,"="&amp;$A4,Concentrado!$B$1:$B$199, "=Hidalgo")</f>
        <v>55859</v>
      </c>
    </row>
    <row r="5" spans="1:6" x14ac:dyDescent="0.25">
      <c r="A5" s="7">
        <v>2020</v>
      </c>
      <c r="B5" s="10">
        <f>SUMIFS(Concentrado!C$1:C$199,Concentrado!$A$1:$A$199,"="&amp;$A5,Concentrado!$B$1:$B$199, "=Hidalgo")</f>
        <v>11350</v>
      </c>
      <c r="C5" s="10">
        <f>SUMIFS(Concentrado!D$1:D$199,Concentrado!$A$1:$A$199,"="&amp;$A5,Concentrado!$B$1:$B$199, "=Hidalgo")</f>
        <v>26463</v>
      </c>
      <c r="D5" s="10">
        <f>SUMIFS(Concentrado!E$1:E$199,Concentrado!$A$1:$A$199,"="&amp;$A5,Concentrado!$B$1:$B$199, "=Hidalgo")</f>
        <v>0</v>
      </c>
      <c r="E5" s="10">
        <f>SUMIFS(Concentrado!F$1:F$199,Concentrado!$A$1:$A$199,"="&amp;$A5,Concentrado!$B$1:$B$199, "=Hidalgo")</f>
        <v>0</v>
      </c>
      <c r="F5" s="10">
        <f>SUMIFS(Concentrado!G$1:G$199,Concentrado!$A$1:$A$199,"="&amp;$A5,Concentrado!$B$1:$B$199, "=Hidalgo")</f>
        <v>37813</v>
      </c>
    </row>
    <row r="6" spans="1:6" x14ac:dyDescent="0.25">
      <c r="A6" s="7">
        <v>2021</v>
      </c>
      <c r="B6" s="10">
        <f>SUMIFS(Concentrado!C$1:C$199,Concentrado!$A$1:$A$199,"="&amp;$A6,Concentrado!$B$1:$B$199, "=Hidalgo")</f>
        <v>12831</v>
      </c>
      <c r="C6" s="10">
        <f>SUMIFS(Concentrado!D$1:D$199,Concentrado!$A$1:$A$199,"="&amp;$A6,Concentrado!$B$1:$B$199, "=Hidalgo")</f>
        <v>28072</v>
      </c>
      <c r="D6" s="10">
        <f>SUMIFS(Concentrado!E$1:E$199,Concentrado!$A$1:$A$199,"="&amp;$A6,Concentrado!$B$1:$B$199, "=Hidalgo")</f>
        <v>0</v>
      </c>
      <c r="E6" s="10">
        <f>SUMIFS(Concentrado!F$1:F$199,Concentrado!$A$1:$A$199,"="&amp;$A6,Concentrado!$B$1:$B$199, "=Hidalgo")</f>
        <v>3</v>
      </c>
      <c r="F6" s="10">
        <f>SUMIFS(Concentrado!G$1:G$199,Concentrado!$A$1:$A$199,"="&amp;$A6,Concentrado!$B$1:$B$199, "=Hidalgo")</f>
        <v>40906</v>
      </c>
    </row>
    <row r="7" spans="1:6" x14ac:dyDescent="0.25">
      <c r="A7" s="7">
        <v>2022</v>
      </c>
      <c r="B7" s="10">
        <f>SUMIFS(Concentrado!C$1:C$199,Concentrado!$A$1:$A$199,"="&amp;$A7,Concentrado!$B$1:$B$199, "=Hidalgo")</f>
        <v>13343</v>
      </c>
      <c r="C7" s="10">
        <f>SUMIFS(Concentrado!D$1:D$199,Concentrado!$A$1:$A$199,"="&amp;$A7,Concentrado!$B$1:$B$199, "=Hidalgo")</f>
        <v>29315</v>
      </c>
      <c r="D7" s="10">
        <f>SUMIFS(Concentrado!E$1:E$199,Concentrado!$A$1:$A$199,"="&amp;$A7,Concentrado!$B$1:$B$199, "=Hidalgo")</f>
        <v>0</v>
      </c>
      <c r="E7" s="10">
        <f>SUMIFS(Concentrado!F$1:F$199,Concentrado!$A$1:$A$199,"="&amp;$A7,Concentrado!$B$1:$B$199, "=Hidalgo")</f>
        <v>1</v>
      </c>
      <c r="F7" s="10">
        <f>SUMIFS(Concentrado!G$1:G$199,Concentrado!$A$1:$A$199,"="&amp;$A7,Concentrado!$B$1:$B$199, "=Hidalgo")</f>
        <v>42659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"=Jalisco")</f>
        <v>135170</v>
      </c>
      <c r="D2" s="10">
        <f>SUMIFS(Concentrado!E$1:E$199,Concentrado!$A$1:$A$199,"="&amp;$A2,Concentrado!$B$1:$B$199, "=Jalisco")</f>
        <v>0</v>
      </c>
      <c r="E2" s="10">
        <f>SUMIFS(Concentrado!F$1:F$199,Concentrado!$A$1:$A$199,"="&amp;$A2,Concentrado!$B$1:$B$199, "=Jalisco")</f>
        <v>10</v>
      </c>
      <c r="F2" s="10">
        <f>SUMIFS(Concentrado!G$1:G$199,Concentrado!$A$1:$A$199,"="&amp;$A2,Concentrado!$B$1:$B$199, "=Jalisco")</f>
        <v>194825</v>
      </c>
    </row>
    <row r="3" spans="1:6" x14ac:dyDescent="0.25">
      <c r="A3" s="7">
        <v>2018</v>
      </c>
      <c r="B3" s="10">
        <f>SUMIFS(Concentrado!C$1:C$199,Concentrado!$A$1:$A$199,"="&amp;$A3,Concentrado!$B$1:$B$199, "=Jalisco")</f>
        <v>55367</v>
      </c>
      <c r="C3" s="10">
        <f>SUMIFS(Concentrado!D$1:D$199,Concentrado!$A$1:$A$199,"="&amp;$A3,Concentrado!$B$1:$B$199, "=Jalisco")</f>
        <v>121455</v>
      </c>
      <c r="D3" s="10">
        <f>SUMIFS(Concentrado!E$1:E$199,Concentrado!$A$1:$A$199,"="&amp;$A3,Concentrado!$B$1:$B$199, "=Jalisco")</f>
        <v>0</v>
      </c>
      <c r="E3" s="10">
        <f>SUMIFS(Concentrado!F$1:F$199,Concentrado!$A$1:$A$199,"="&amp;$A3,Concentrado!$B$1:$B$199, "=Jalisco")</f>
        <v>21</v>
      </c>
      <c r="F3" s="10">
        <f>SUMIFS(Concentrado!G$1:G$199,Concentrado!$A$1:$A$199,"="&amp;$A3,Concentrado!$B$1:$B$199, "=Jalisco")</f>
        <v>176843</v>
      </c>
    </row>
    <row r="4" spans="1:6" x14ac:dyDescent="0.25">
      <c r="A4" s="7">
        <v>2019</v>
      </c>
      <c r="B4" s="10">
        <f>SUMIFS(Concentrado!C$1:C$199,Concentrado!$A$1:$A$199,"="&amp;$A4,Concentrado!$B$1:$B$199, "=Jalisco")</f>
        <v>56976</v>
      </c>
      <c r="C4" s="10">
        <f>SUMIFS(Concentrado!D$1:D$199,Concentrado!$A$1:$A$199,"="&amp;$A4,Concentrado!$B$1:$B$199, "=Jalisco")</f>
        <v>118757</v>
      </c>
      <c r="D4" s="10">
        <f>SUMIFS(Concentrado!E$1:E$199,Concentrado!$A$1:$A$199,"="&amp;$A4,Concentrado!$B$1:$B$199, "=Jalisco")</f>
        <v>0</v>
      </c>
      <c r="E4" s="10">
        <f>SUMIFS(Concentrado!F$1:F$199,Concentrado!$A$1:$A$199,"="&amp;$A4,Concentrado!$B$1:$B$199, "=Jalisco")</f>
        <v>6</v>
      </c>
      <c r="F4" s="10">
        <f>SUMIFS(Concentrado!G$1:G$199,Concentrado!$A$1:$A$199,"="&amp;$A4,Concentrado!$B$1:$B$199, "=Jalisco")</f>
        <v>175739</v>
      </c>
    </row>
    <row r="5" spans="1:6" x14ac:dyDescent="0.25">
      <c r="A5" s="7">
        <v>2020</v>
      </c>
      <c r="B5" s="10">
        <f>SUMIFS(Concentrado!C$1:C$199,Concentrado!$A$1:$A$199,"="&amp;$A5,Concentrado!$B$1:$B$199, "=Jalisco")</f>
        <v>40171</v>
      </c>
      <c r="C5" s="10">
        <f>SUMIFS(Concentrado!D$1:D$199,Concentrado!$A$1:$A$199,"="&amp;$A5,Concentrado!$B$1:$B$199, "=Jalisco")</f>
        <v>82617</v>
      </c>
      <c r="D5" s="10">
        <f>SUMIFS(Concentrado!E$1:E$199,Concentrado!$A$1:$A$199,"="&amp;$A5,Concentrado!$B$1:$B$199, "=Jalisco")</f>
        <v>0</v>
      </c>
      <c r="E5" s="10">
        <f>SUMIFS(Concentrado!F$1:F$199,Concentrado!$A$1:$A$199,"="&amp;$A5,Concentrado!$B$1:$B$199, "=Jalisco")</f>
        <v>31</v>
      </c>
      <c r="F5" s="10">
        <f>SUMIFS(Concentrado!G$1:G$199,Concentrado!$A$1:$A$199,"="&amp;$A5,Concentrado!$B$1:$B$199, "=Jalisco")</f>
        <v>122819</v>
      </c>
    </row>
    <row r="6" spans="1:6" x14ac:dyDescent="0.25">
      <c r="A6" s="7">
        <v>2021</v>
      </c>
      <c r="B6" s="10">
        <f>SUMIFS(Concentrado!C$1:C$199,Concentrado!$A$1:$A$199,"="&amp;$A6,Concentrado!$B$1:$B$199, "=Jalisco")</f>
        <v>48891</v>
      </c>
      <c r="C6" s="10">
        <f>SUMIFS(Concentrado!D$1:D$199,Concentrado!$A$1:$A$199,"="&amp;$A6,Concentrado!$B$1:$B$199, "=Jalisco")</f>
        <v>94369</v>
      </c>
      <c r="D6" s="10">
        <f>SUMIFS(Concentrado!E$1:E$199,Concentrado!$A$1:$A$199,"="&amp;$A6,Concentrado!$B$1:$B$199, "=Jalisco")</f>
        <v>1</v>
      </c>
      <c r="E6" s="10">
        <f>SUMIFS(Concentrado!F$1:F$199,Concentrado!$A$1:$A$199,"="&amp;$A6,Concentrado!$B$1:$B$199, "=Jalisco")</f>
        <v>25</v>
      </c>
      <c r="F6" s="10">
        <f>SUMIFS(Concentrado!G$1:G$199,Concentrado!$A$1:$A$199,"="&amp;$A6,Concentrado!$B$1:$B$199, "=Jalisco")</f>
        <v>143286</v>
      </c>
    </row>
    <row r="7" spans="1:6" x14ac:dyDescent="0.25">
      <c r="A7" s="7">
        <v>2022</v>
      </c>
      <c r="B7" s="10">
        <f>SUMIFS(Concentrado!C$1:C$199,Concentrado!$A$1:$A$199,"="&amp;$A7,Concentrado!$B$1:$B$199, "=Jalisco")</f>
        <v>47202</v>
      </c>
      <c r="C7" s="10">
        <f>SUMIFS(Concentrado!D$1:D$199,Concentrado!$A$1:$A$199,"="&amp;$A7,Concentrado!$B$1:$B$199, "=Jalisco")</f>
        <v>90497</v>
      </c>
      <c r="D7" s="10">
        <f>SUMIFS(Concentrado!E$1:E$199,Concentrado!$A$1:$A$199,"="&amp;$A7,Concentrado!$B$1:$B$199, "=Jalisco")</f>
        <v>0</v>
      </c>
      <c r="E7" s="10">
        <f>SUMIFS(Concentrado!F$1:F$199,Concentrado!$A$1:$A$199,"="&amp;$A7,Concentrado!$B$1:$B$199, "=Jalisco")</f>
        <v>29</v>
      </c>
      <c r="F7" s="10">
        <f>SUMIFS(Concentrado!G$1:G$199,Concentrado!$A$1:$A$199,"="&amp;$A7,Concentrado!$B$1:$B$199, "=Jalisco")</f>
        <v>137728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7" width="11.7109375" customWidth="1"/>
    <col min="8" max="8" width="13.7109375" customWidth="1"/>
    <col min="9" max="9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"=México")</f>
        <v>223149</v>
      </c>
      <c r="D2" s="10">
        <f>SUMIFS(Concentrado!E$1:E$199,Concentrado!$A$1:$A$199,"="&amp;$A2,Concentrado!$B$1:$B$199, "=México")</f>
        <v>0</v>
      </c>
      <c r="E2" s="10">
        <f>SUMIFS(Concentrado!F$1:F$199,Concentrado!$A$1:$A$199,"="&amp;$A2,Concentrado!$B$1:$B$199, "=México")</f>
        <v>39</v>
      </c>
      <c r="F2" s="10">
        <f>SUMIFS(Concentrado!G$1:G$199,Concentrado!$A$1:$A$199,"="&amp;$A2,Concentrado!$B$1:$B$199, "=México")</f>
        <v>316550</v>
      </c>
    </row>
    <row r="3" spans="1:6" x14ac:dyDescent="0.25">
      <c r="A3" s="7">
        <v>2018</v>
      </c>
      <c r="B3" s="10">
        <f>SUMIFS(Concentrado!C$1:C$199,Concentrado!$A$1:$A$199,"="&amp;$A3,Concentrado!$B$1:$B$199, "=México")</f>
        <v>91914</v>
      </c>
      <c r="C3" s="10">
        <f>SUMIFS(Concentrado!D$1:D$199,Concentrado!$A$1:$A$199,"="&amp;$A3,Concentrado!$B$1:$B$199, "=México")</f>
        <v>211993</v>
      </c>
      <c r="D3" s="10">
        <f>SUMIFS(Concentrado!E$1:E$199,Concentrado!$A$1:$A$199,"="&amp;$A3,Concentrado!$B$1:$B$199, "=México")</f>
        <v>0</v>
      </c>
      <c r="E3" s="10">
        <f>SUMIFS(Concentrado!F$1:F$199,Concentrado!$A$1:$A$199,"="&amp;$A3,Concentrado!$B$1:$B$199, "=México")</f>
        <v>32</v>
      </c>
      <c r="F3" s="10">
        <f>SUMIFS(Concentrado!G$1:G$199,Concentrado!$A$1:$A$199,"="&amp;$A3,Concentrado!$B$1:$B$199, "=México")</f>
        <v>303939</v>
      </c>
    </row>
    <row r="4" spans="1:6" x14ac:dyDescent="0.25">
      <c r="A4" s="7">
        <v>2019</v>
      </c>
      <c r="B4" s="10">
        <f>SUMIFS(Concentrado!C$1:C$199,Concentrado!$A$1:$A$199,"="&amp;$A4,Concentrado!$B$1:$B$199, "=México")</f>
        <v>98822</v>
      </c>
      <c r="C4" s="10">
        <f>SUMIFS(Concentrado!D$1:D$199,Concentrado!$A$1:$A$199,"="&amp;$A4,Concentrado!$B$1:$B$199, "=México")</f>
        <v>212172</v>
      </c>
      <c r="D4" s="10">
        <f>SUMIFS(Concentrado!E$1:E$199,Concentrado!$A$1:$A$199,"="&amp;$A4,Concentrado!$B$1:$B$199, "=México")</f>
        <v>0</v>
      </c>
      <c r="E4" s="10">
        <f>SUMIFS(Concentrado!F$1:F$199,Concentrado!$A$1:$A$199,"="&amp;$A4,Concentrado!$B$1:$B$199, "=México")</f>
        <v>46</v>
      </c>
      <c r="F4" s="10">
        <f>SUMIFS(Concentrado!G$1:G$199,Concentrado!$A$1:$A$199,"="&amp;$A4,Concentrado!$B$1:$B$199, "=México")</f>
        <v>311040</v>
      </c>
    </row>
    <row r="5" spans="1:6" x14ac:dyDescent="0.25">
      <c r="A5" s="7">
        <v>2020</v>
      </c>
      <c r="B5" s="10">
        <f>SUMIFS(Concentrado!C$1:C$199,Concentrado!$A$1:$A$199,"="&amp;$A5,Concentrado!$B$1:$B$199, "=México")</f>
        <v>81966</v>
      </c>
      <c r="C5" s="10">
        <f>SUMIFS(Concentrado!D$1:D$199,Concentrado!$A$1:$A$199,"="&amp;$A5,Concentrado!$B$1:$B$199, "=México")</f>
        <v>153951</v>
      </c>
      <c r="D5" s="10">
        <f>SUMIFS(Concentrado!E$1:E$199,Concentrado!$A$1:$A$199,"="&amp;$A5,Concentrado!$B$1:$B$199, "=México")</f>
        <v>0</v>
      </c>
      <c r="E5" s="10">
        <f>SUMIFS(Concentrado!F$1:F$199,Concentrado!$A$1:$A$199,"="&amp;$A5,Concentrado!$B$1:$B$199, "=México")</f>
        <v>32</v>
      </c>
      <c r="F5" s="10">
        <f>SUMIFS(Concentrado!G$1:G$199,Concentrado!$A$1:$A$199,"="&amp;$A5,Concentrado!$B$1:$B$199, "=México")</f>
        <v>235949</v>
      </c>
    </row>
    <row r="6" spans="1:6" x14ac:dyDescent="0.25">
      <c r="A6" s="7">
        <v>2021</v>
      </c>
      <c r="B6" s="10">
        <f>SUMIFS(Concentrado!C$1:C$199,Concentrado!$A$1:$A$199,"="&amp;$A6,Concentrado!$B$1:$B$199, "=México")</f>
        <v>83509</v>
      </c>
      <c r="C6" s="10">
        <f>SUMIFS(Concentrado!D$1:D$199,Concentrado!$A$1:$A$199,"="&amp;$A6,Concentrado!$B$1:$B$199, "=México")</f>
        <v>152484</v>
      </c>
      <c r="D6" s="10">
        <f>SUMIFS(Concentrado!E$1:E$199,Concentrado!$A$1:$A$199,"="&amp;$A6,Concentrado!$B$1:$B$199, "=México")</f>
        <v>3</v>
      </c>
      <c r="E6" s="10">
        <f>SUMIFS(Concentrado!F$1:F$199,Concentrado!$A$1:$A$199,"="&amp;$A6,Concentrado!$B$1:$B$199, "=México")</f>
        <v>146</v>
      </c>
      <c r="F6" s="10">
        <f>SUMIFS(Concentrado!G$1:G$199,Concentrado!$A$1:$A$199,"="&amp;$A6,Concentrado!$B$1:$B$199, "=México")</f>
        <v>236142</v>
      </c>
    </row>
    <row r="7" spans="1:6" x14ac:dyDescent="0.25">
      <c r="A7" s="7">
        <v>2022</v>
      </c>
      <c r="B7" s="10">
        <f>SUMIFS(Concentrado!C$1:C$199,Concentrado!$A$1:$A$199,"="&amp;$A7,Concentrado!$B$1:$B$199, "=México")</f>
        <v>54258</v>
      </c>
      <c r="C7" s="10">
        <f>SUMIFS(Concentrado!D$1:D$199,Concentrado!$A$1:$A$199,"="&amp;$A7,Concentrado!$B$1:$B$199, "=México")</f>
        <v>141964</v>
      </c>
      <c r="D7" s="10">
        <f>SUMIFS(Concentrado!E$1:E$199,Concentrado!$A$1:$A$199,"="&amp;$A7,Concentrado!$B$1:$B$199, "=México")</f>
        <v>11</v>
      </c>
      <c r="E7" s="10">
        <f>SUMIFS(Concentrado!F$1:F$199,Concentrado!$A$1:$A$199,"="&amp;$A7,Concentrado!$B$1:$B$199, "=México")</f>
        <v>135</v>
      </c>
      <c r="F7" s="10">
        <f>SUMIFS(Concentrado!G$1:G$199,Concentrado!$A$1:$A$199,"="&amp;$A7,Concentrado!$B$1:$B$199, "=México")</f>
        <v>196368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"=Michoacán")</f>
        <v>93960</v>
      </c>
      <c r="D2" s="10">
        <f>SUMIFS(Concentrado!E$1:E$199,Concentrado!$A$1:$A$199,"="&amp;$A2,Concentrado!$B$1:$B$199, "=Michoacán")</f>
        <v>0</v>
      </c>
      <c r="E2" s="10">
        <f>SUMIFS(Concentrado!F$1:F$199,Concentrado!$A$1:$A$199,"="&amp;$A2,Concentrado!$B$1:$B$199, "=Michoacán")</f>
        <v>1</v>
      </c>
      <c r="F2" s="10">
        <f>SUMIFS(Concentrado!G$1:G$199,Concentrado!$A$1:$A$199,"="&amp;$A2,Concentrado!$B$1:$B$199, "=Michoacán")</f>
        <v>129282</v>
      </c>
    </row>
    <row r="3" spans="1:6" x14ac:dyDescent="0.25">
      <c r="A3" s="7">
        <v>2018</v>
      </c>
      <c r="B3" s="10">
        <f>SUMIFS(Concentrado!C$1:C$199,Concentrado!$A$1:$A$199,"="&amp;$A3,Concentrado!$B$1:$B$199, "=Michoacán")</f>
        <v>29971</v>
      </c>
      <c r="C3" s="10">
        <f>SUMIFS(Concentrado!D$1:D$199,Concentrado!$A$1:$A$199,"="&amp;$A3,Concentrado!$B$1:$B$199, "=Michoacán")</f>
        <v>70202</v>
      </c>
      <c r="D3" s="10">
        <f>SUMIFS(Concentrado!E$1:E$199,Concentrado!$A$1:$A$199,"="&amp;$A3,Concentrado!$B$1:$B$199, "=Michoacán")</f>
        <v>0</v>
      </c>
      <c r="E3" s="10">
        <f>SUMIFS(Concentrado!F$1:F$199,Concentrado!$A$1:$A$199,"="&amp;$A3,Concentrado!$B$1:$B$199, "=Michoacán")</f>
        <v>13</v>
      </c>
      <c r="F3" s="10">
        <f>SUMIFS(Concentrado!G$1:G$199,Concentrado!$A$1:$A$199,"="&amp;$A3,Concentrado!$B$1:$B$199, "=Michoacán")</f>
        <v>100186</v>
      </c>
    </row>
    <row r="4" spans="1:6" x14ac:dyDescent="0.25">
      <c r="A4" s="7">
        <v>2019</v>
      </c>
      <c r="B4" s="10">
        <f>SUMIFS(Concentrado!C$1:C$199,Concentrado!$A$1:$A$199,"="&amp;$A4,Concentrado!$B$1:$B$199, "=Michoacán")</f>
        <v>34018</v>
      </c>
      <c r="C4" s="10">
        <f>SUMIFS(Concentrado!D$1:D$199,Concentrado!$A$1:$A$199,"="&amp;$A4,Concentrado!$B$1:$B$199, "=Michoacán")</f>
        <v>75903</v>
      </c>
      <c r="D4" s="10">
        <f>SUMIFS(Concentrado!E$1:E$199,Concentrado!$A$1:$A$199,"="&amp;$A4,Concentrado!$B$1:$B$199, "=Michoacán")</f>
        <v>0</v>
      </c>
      <c r="E4" s="10">
        <f>SUMIFS(Concentrado!F$1:F$199,Concentrado!$A$1:$A$199,"="&amp;$A4,Concentrado!$B$1:$B$199, "=Michoacán")</f>
        <v>26</v>
      </c>
      <c r="F4" s="10">
        <f>SUMIFS(Concentrado!G$1:G$199,Concentrado!$A$1:$A$199,"="&amp;$A4,Concentrado!$B$1:$B$199, "=Michoacán")</f>
        <v>109947</v>
      </c>
    </row>
    <row r="5" spans="1:6" x14ac:dyDescent="0.25">
      <c r="A5" s="7">
        <v>2020</v>
      </c>
      <c r="B5" s="10">
        <f>SUMIFS(Concentrado!C$1:C$199,Concentrado!$A$1:$A$199,"="&amp;$A5,Concentrado!$B$1:$B$199, "=Michoacán")</f>
        <v>32857</v>
      </c>
      <c r="C5" s="10">
        <f>SUMIFS(Concentrado!D$1:D$199,Concentrado!$A$1:$A$199,"="&amp;$A5,Concentrado!$B$1:$B$199, "=Michoacán")</f>
        <v>60680</v>
      </c>
      <c r="D5" s="10">
        <f>SUMIFS(Concentrado!E$1:E$199,Concentrado!$A$1:$A$199,"="&amp;$A5,Concentrado!$B$1:$B$199, "=Michoacán")</f>
        <v>0</v>
      </c>
      <c r="E5" s="10">
        <f>SUMIFS(Concentrado!F$1:F$199,Concentrado!$A$1:$A$199,"="&amp;$A5,Concentrado!$B$1:$B$199, "=Michoacán")</f>
        <v>43</v>
      </c>
      <c r="F5" s="10">
        <f>SUMIFS(Concentrado!G$1:G$199,Concentrado!$A$1:$A$199,"="&amp;$A5,Concentrado!$B$1:$B$199, "=Michoacán")</f>
        <v>93580</v>
      </c>
    </row>
    <row r="6" spans="1:6" x14ac:dyDescent="0.25">
      <c r="A6" s="7">
        <v>2021</v>
      </c>
      <c r="B6" s="10">
        <f>SUMIFS(Concentrado!C$1:C$199,Concentrado!$A$1:$A$199,"="&amp;$A6,Concentrado!$B$1:$B$199, "=Michoacán")</f>
        <v>40906</v>
      </c>
      <c r="C6" s="10">
        <f>SUMIFS(Concentrado!D$1:D$199,Concentrado!$A$1:$A$199,"="&amp;$A6,Concentrado!$B$1:$B$199, "=Michoacán")</f>
        <v>71135</v>
      </c>
      <c r="D6" s="10">
        <f>SUMIFS(Concentrado!E$1:E$199,Concentrado!$A$1:$A$199,"="&amp;$A6,Concentrado!$B$1:$B$199, "=Michoacán")</f>
        <v>0</v>
      </c>
      <c r="E6" s="10">
        <f>SUMIFS(Concentrado!F$1:F$199,Concentrado!$A$1:$A$199,"="&amp;$A6,Concentrado!$B$1:$B$199, "=Michoacán")</f>
        <v>7</v>
      </c>
      <c r="F6" s="10">
        <f>SUMIFS(Concentrado!G$1:G$199,Concentrado!$A$1:$A$199,"="&amp;$A6,Concentrado!$B$1:$B$199, "=Michoacán")</f>
        <v>112048</v>
      </c>
    </row>
    <row r="7" spans="1:6" x14ac:dyDescent="0.25">
      <c r="A7" s="7">
        <v>2022</v>
      </c>
      <c r="B7" s="10">
        <f>SUMIFS(Concentrado!C$1:C$199,Concentrado!$A$1:$A$199,"="&amp;$A7,Concentrado!$B$1:$B$199, "=Michoacán")</f>
        <v>40364</v>
      </c>
      <c r="C7" s="10">
        <f>SUMIFS(Concentrado!D$1:D$199,Concentrado!$A$1:$A$199,"="&amp;$A7,Concentrado!$B$1:$B$199, "=Michoacán")</f>
        <v>70152</v>
      </c>
      <c r="D7" s="10">
        <f>SUMIFS(Concentrado!E$1:E$199,Concentrado!$A$1:$A$199,"="&amp;$A7,Concentrado!$B$1:$B$199, "=Michoacán")</f>
        <v>0</v>
      </c>
      <c r="E7" s="10">
        <f>SUMIFS(Concentrado!F$1:F$199,Concentrado!$A$1:$A$199,"="&amp;$A7,Concentrado!$B$1:$B$199, "=Michoacán")</f>
        <v>6</v>
      </c>
      <c r="F7" s="10">
        <f>SUMIFS(Concentrado!G$1:G$199,Concentrado!$A$1:$A$199,"="&amp;$A7,Concentrado!$B$1:$B$199, "=Michoacán")</f>
        <v>110522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"=Morelos")</f>
        <v>33152</v>
      </c>
      <c r="D2" s="10">
        <f>SUMIFS(Concentrado!E$1:E$199,Concentrado!$A$1:$A$199,"="&amp;$A2,Concentrado!$B$1:$B$199, "=Morelos")</f>
        <v>0</v>
      </c>
      <c r="E2" s="10">
        <f>SUMIFS(Concentrado!F$1:F$199,Concentrado!$A$1:$A$199,"="&amp;$A2,Concentrado!$B$1:$B$199, "=Morelos")</f>
        <v>0</v>
      </c>
      <c r="F2" s="10">
        <f>SUMIFS(Concentrado!G$1:G$199,Concentrado!$A$1:$A$199,"="&amp;$A2,Concentrado!$B$1:$B$199, "=Morelos")</f>
        <v>43889</v>
      </c>
    </row>
    <row r="3" spans="1:6" x14ac:dyDescent="0.25">
      <c r="A3" s="7">
        <v>2018</v>
      </c>
      <c r="B3" s="10">
        <f>SUMIFS(Concentrado!C$1:C$199,Concentrado!$A$1:$A$199,"="&amp;$A3,Concentrado!$B$1:$B$199, "=Morelos")</f>
        <v>13275</v>
      </c>
      <c r="C3" s="10">
        <f>SUMIFS(Concentrado!D$1:D$199,Concentrado!$A$1:$A$199,"="&amp;$A3,Concentrado!$B$1:$B$199, "=Morelos")</f>
        <v>31072</v>
      </c>
      <c r="D3" s="10">
        <f>SUMIFS(Concentrado!E$1:E$199,Concentrado!$A$1:$A$199,"="&amp;$A3,Concentrado!$B$1:$B$199, "=Morelos")</f>
        <v>0</v>
      </c>
      <c r="E3" s="10">
        <f>SUMIFS(Concentrado!F$1:F$199,Concentrado!$A$1:$A$199,"="&amp;$A3,Concentrado!$B$1:$B$199, "=Morelos")</f>
        <v>1</v>
      </c>
      <c r="F3" s="10">
        <f>SUMIFS(Concentrado!G$1:G$199,Concentrado!$A$1:$A$199,"="&amp;$A3,Concentrado!$B$1:$B$199, "=Morelos")</f>
        <v>44348</v>
      </c>
    </row>
    <row r="4" spans="1:6" x14ac:dyDescent="0.25">
      <c r="A4" s="7">
        <v>2019</v>
      </c>
      <c r="B4" s="10">
        <f>SUMIFS(Concentrado!C$1:C$199,Concentrado!$A$1:$A$199,"="&amp;$A4,Concentrado!$B$1:$B$199, "=Morelos")</f>
        <v>15613</v>
      </c>
      <c r="C4" s="10">
        <f>SUMIFS(Concentrado!D$1:D$199,Concentrado!$A$1:$A$199,"="&amp;$A4,Concentrado!$B$1:$B$199, "=Morelos")</f>
        <v>29737</v>
      </c>
      <c r="D4" s="10">
        <f>SUMIFS(Concentrado!E$1:E$199,Concentrado!$A$1:$A$199,"="&amp;$A4,Concentrado!$B$1:$B$199, "=Morelos")</f>
        <v>0</v>
      </c>
      <c r="E4" s="10">
        <f>SUMIFS(Concentrado!F$1:F$199,Concentrado!$A$1:$A$199,"="&amp;$A4,Concentrado!$B$1:$B$199, "=Morelos")</f>
        <v>1</v>
      </c>
      <c r="F4" s="10">
        <f>SUMIFS(Concentrado!G$1:G$199,Concentrado!$A$1:$A$199,"="&amp;$A4,Concentrado!$B$1:$B$199, "=Morelos")</f>
        <v>45351</v>
      </c>
    </row>
    <row r="5" spans="1:6" x14ac:dyDescent="0.25">
      <c r="A5" s="7">
        <v>2020</v>
      </c>
      <c r="B5" s="10">
        <f>SUMIFS(Concentrado!C$1:C$199,Concentrado!$A$1:$A$199,"="&amp;$A5,Concentrado!$B$1:$B$199, "=Morelos")</f>
        <v>13412</v>
      </c>
      <c r="C5" s="10">
        <f>SUMIFS(Concentrado!D$1:D$199,Concentrado!$A$1:$A$199,"="&amp;$A5,Concentrado!$B$1:$B$199, "=Morelos")</f>
        <v>22838</v>
      </c>
      <c r="D5" s="10">
        <f>SUMIFS(Concentrado!E$1:E$199,Concentrado!$A$1:$A$199,"="&amp;$A5,Concentrado!$B$1:$B$199, "=Morelos")</f>
        <v>0</v>
      </c>
      <c r="E5" s="10">
        <f>SUMIFS(Concentrado!F$1:F$199,Concentrado!$A$1:$A$199,"="&amp;$A5,Concentrado!$B$1:$B$199, "=Morelos")</f>
        <v>7</v>
      </c>
      <c r="F5" s="10">
        <f>SUMIFS(Concentrado!G$1:G$199,Concentrado!$A$1:$A$199,"="&amp;$A5,Concentrado!$B$1:$B$199, "=Morelos")</f>
        <v>36257</v>
      </c>
    </row>
    <row r="6" spans="1:6" x14ac:dyDescent="0.25">
      <c r="A6" s="7">
        <v>2021</v>
      </c>
      <c r="B6" s="10">
        <f>SUMIFS(Concentrado!C$1:C$199,Concentrado!$A$1:$A$199,"="&amp;$A6,Concentrado!$B$1:$B$199, "=Morelos")</f>
        <v>13473</v>
      </c>
      <c r="C6" s="10">
        <f>SUMIFS(Concentrado!D$1:D$199,Concentrado!$A$1:$A$199,"="&amp;$A6,Concentrado!$B$1:$B$199, "=Morelos")</f>
        <v>22567</v>
      </c>
      <c r="D6" s="10">
        <f>SUMIFS(Concentrado!E$1:E$199,Concentrado!$A$1:$A$199,"="&amp;$A6,Concentrado!$B$1:$B$199, "=Morelos")</f>
        <v>0</v>
      </c>
      <c r="E6" s="10">
        <f>SUMIFS(Concentrado!F$1:F$199,Concentrado!$A$1:$A$199,"="&amp;$A6,Concentrado!$B$1:$B$199, "=Morelos")</f>
        <v>14</v>
      </c>
      <c r="F6" s="10">
        <f>SUMIFS(Concentrado!G$1:G$199,Concentrado!$A$1:$A$199,"="&amp;$A6,Concentrado!$B$1:$B$199, "=Morelos")</f>
        <v>36054</v>
      </c>
    </row>
    <row r="7" spans="1:6" x14ac:dyDescent="0.25">
      <c r="A7" s="7">
        <v>2022</v>
      </c>
      <c r="B7" s="10">
        <f>SUMIFS(Concentrado!C$1:C$199,Concentrado!$A$1:$A$199,"="&amp;$A7,Concentrado!$B$1:$B$199, "=Morelos")</f>
        <v>13177</v>
      </c>
      <c r="C7" s="10">
        <f>SUMIFS(Concentrado!D$1:D$199,Concentrado!$A$1:$A$199,"="&amp;$A7,Concentrado!$B$1:$B$199, "=Morelos")</f>
        <v>23386</v>
      </c>
      <c r="D7" s="10">
        <f>SUMIFS(Concentrado!E$1:E$199,Concentrado!$A$1:$A$199,"="&amp;$A7,Concentrado!$B$1:$B$199, "=Morelos")</f>
        <v>0</v>
      </c>
      <c r="E7" s="10">
        <f>SUMIFS(Concentrado!F$1:F$199,Concentrado!$A$1:$A$199,"="&amp;$A7,Concentrado!$B$1:$B$199, "=Morelos")</f>
        <v>32</v>
      </c>
      <c r="F7" s="10">
        <f>SUMIFS(Concentrado!G$1:G$199,Concentrado!$A$1:$A$199,"="&amp;$A7,Concentrado!$B$1:$B$199, "=Morelos")</f>
        <v>36595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8" sqref="A8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7" width="11.7109375" customWidth="1"/>
    <col min="8" max="8" width="13.7109375" customWidth="1"/>
    <col min="9" max="9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8">
        <v>2017</v>
      </c>
      <c r="B2" s="9">
        <f>SUMIFS(Concentrado!C$1:C$199,Concentrado!$A$1:$A$199,"="&amp;$A2,Concentrado!$B$1:$B$199, "=Nacional")</f>
        <v>762256</v>
      </c>
      <c r="C2" s="9">
        <f>SUMIFS(Concentrado!D$1:D$199,Concentrado!$A$1:$A$199,"="&amp;$A2,Concentrado!$B$1:$B$199, "=Nacional")</f>
        <v>1952908</v>
      </c>
      <c r="D2" s="9">
        <f>SUMIFS(Concentrado!E$1:E$199,Concentrado!$A$1:$A$199,"="&amp;$A2,Concentrado!$B$1:$B$199, "=Nacional")</f>
        <v>0</v>
      </c>
      <c r="E2" s="9">
        <f>SUMIFS(Concentrado!F$1:F$199,Concentrado!$A$1:$A$199,"="&amp;$A2,Concentrado!$B$1:$B$199, "=Nacional")</f>
        <v>460</v>
      </c>
      <c r="F2" s="9">
        <f>SUMIFS(Concentrado!G$1:G$199,Concentrado!$A$1:$A$199,"="&amp;$A2,Concentrado!$B$1:$B$199, "=Nacional")</f>
        <v>2715624</v>
      </c>
    </row>
    <row r="3" spans="1:6" x14ac:dyDescent="0.25">
      <c r="A3" s="8">
        <v>2018</v>
      </c>
      <c r="B3" s="9">
        <f>SUMIFS(Concentrado!C$1:C$166,Concentrado!$A$1:$A$166,"="&amp;$A3,Concentrado!$B$1:$B$166, "=Nacional")</f>
        <v>765138</v>
      </c>
      <c r="C3" s="9">
        <f>SUMIFS(Concentrado!D$1:D$166,Concentrado!$A$1:$A$166,"="&amp;$A3,Concentrado!$B$1:$B$166, "=Nacional")</f>
        <v>1857577</v>
      </c>
      <c r="D3" s="9">
        <f>SUMIFS(Concentrado!E$1:E$166,Concentrado!$A$1:$A$166,"="&amp;$A3,Concentrado!$B$1:$B$166, "=Nacional")</f>
        <v>0</v>
      </c>
      <c r="E3" s="9">
        <f>SUMIFS(Concentrado!F$1:F$166,Concentrado!$A$1:$A$166,"="&amp;$A3,Concentrado!$B$1:$B$166, "=Nacional")</f>
        <v>664</v>
      </c>
      <c r="F3" s="9">
        <f>SUMIFS(Concentrado!G$1:G$166,Concentrado!$A$1:$A$166,"="&amp;$A3,Concentrado!$B$1:$B$166, "=Nacional")</f>
        <v>2623379</v>
      </c>
    </row>
    <row r="4" spans="1:6" x14ac:dyDescent="0.25">
      <c r="A4" s="8">
        <v>2019</v>
      </c>
      <c r="B4" s="9">
        <f>SUMIFS(Concentrado!C$1:C$166,Concentrado!$A$1:$A$166,"="&amp;$A4,Concentrado!$B$1:$B$166, "=Nacional")</f>
        <v>799598</v>
      </c>
      <c r="C4" s="9">
        <f>SUMIFS(Concentrado!D$1:D$166,Concentrado!$A$1:$A$166,"="&amp;$A4,Concentrado!$B$1:$B$166, "=Nacional")</f>
        <v>1829356</v>
      </c>
      <c r="D4" s="9">
        <f>SUMIFS(Concentrado!E$1:E$166,Concentrado!$A$1:$A$166,"="&amp;$A4,Concentrado!$B$1:$B$166, "=Nacional")</f>
        <v>0</v>
      </c>
      <c r="E4" s="9">
        <f>SUMIFS(Concentrado!F$1:F$166,Concentrado!$A$1:$A$166,"="&amp;$A4,Concentrado!$B$1:$B$166, "=Nacional")</f>
        <v>480</v>
      </c>
      <c r="F4" s="9">
        <f>SUMIFS(Concentrado!G$1:G$166,Concentrado!$A$1:$A$166,"="&amp;$A4,Concentrado!$B$1:$B$166, "=Nacional")</f>
        <v>2629434</v>
      </c>
    </row>
    <row r="5" spans="1:6" x14ac:dyDescent="0.25">
      <c r="A5" s="8">
        <v>2020</v>
      </c>
      <c r="B5" s="9">
        <f>SUMIFS(Concentrado!C$1:C$166,Concentrado!$A$1:$A$166,"="&amp;$A5,Concentrado!$B$1:$B$166, "=Nacional")</f>
        <v>604421</v>
      </c>
      <c r="C5" s="9">
        <f>SUMIFS(Concentrado!D$1:D$166,Concentrado!$A$1:$A$166,"="&amp;$A5,Concentrado!$B$1:$B$166, "=Nacional")</f>
        <v>1332332</v>
      </c>
      <c r="D5" s="9">
        <f>SUMIFS(Concentrado!E$1:E$166,Concentrado!$A$1:$A$166,"="&amp;$A5,Concentrado!$B$1:$B$166, "=Nacional")</f>
        <v>0</v>
      </c>
      <c r="E5" s="9">
        <f>SUMIFS(Concentrado!F$1:F$166,Concentrado!$A$1:$A$166,"="&amp;$A5,Concentrado!$B$1:$B$166, "=Nacional")</f>
        <v>591</v>
      </c>
      <c r="F5" s="9">
        <f>SUMIFS(Concentrado!G$1:G$166,Concentrado!$A$1:$A$166,"="&amp;$A5,Concentrado!$B$1:$B$166, "=Nacional")</f>
        <v>1937344</v>
      </c>
    </row>
    <row r="6" spans="1:6" x14ac:dyDescent="0.25">
      <c r="A6" s="8">
        <v>2021</v>
      </c>
      <c r="B6" s="9">
        <f>SUMIFS(Concentrado!C$1:C$166,Concentrado!$A$1:$A$166,"="&amp;$A6,Concentrado!$B$1:$B$166, "=Nacional")</f>
        <v>682577</v>
      </c>
      <c r="C6" s="9">
        <f>SUMIFS(Concentrado!D$1:D$166,Concentrado!$A$1:$A$166,"="&amp;$A6,Concentrado!$B$1:$B$166, "=Nacional")</f>
        <v>1405360</v>
      </c>
      <c r="D6" s="9">
        <f>SUMIFS(Concentrado!E$1:E$166,Concentrado!$A$1:$A$166,"="&amp;$A6,Concentrado!$B$1:$B$166, "=Nacional")</f>
        <v>10</v>
      </c>
      <c r="E6" s="9">
        <f>SUMIFS(Concentrado!F$1:F$166,Concentrado!$A$1:$A$166,"="&amp;$A6,Concentrado!$B$1:$B$166, "=Nacional")</f>
        <v>832</v>
      </c>
      <c r="F6" s="9">
        <f>SUMIFS(Concentrado!G$1:G$166,Concentrado!$A$1:$A$166,"="&amp;$A6,Concentrado!$B$1:$B$166, "=Nacional")</f>
        <v>2088779</v>
      </c>
    </row>
    <row r="7" spans="1:6" x14ac:dyDescent="0.25">
      <c r="A7" s="8">
        <v>2022</v>
      </c>
      <c r="B7" s="9">
        <f>SUMIFS(Concentrado!C$1:C$199,Concentrado!$A$1:$A$199,"="&amp;$A7,Concentrado!$B$1:$B$199, "=Nacional")</f>
        <v>670317</v>
      </c>
      <c r="C7" s="9">
        <f>SUMIFS(Concentrado!D$1:D$199,Concentrado!$A$1:$A$199,"="&amp;$A7,Concentrado!$B$1:$B$199, "=Nacional")</f>
        <v>1413347</v>
      </c>
      <c r="D7" s="9">
        <f>SUMIFS(Concentrado!E$1:E$199,Concentrado!$A$1:$A$199,"="&amp;$A7,Concentrado!$B$1:$B$199, "=Nacional")</f>
        <v>27</v>
      </c>
      <c r="E7" s="9">
        <f>SUMIFS(Concentrado!F$1:F$199,Concentrado!$A$1:$A$199,"="&amp;$A7,Concentrado!$B$1:$B$199, "=Nacional")</f>
        <v>1089</v>
      </c>
      <c r="F7" s="9">
        <f>SUMIFS(Concentrado!G$1:G$199,Concentrado!$A$1:$A$199,"="&amp;$A7,Concentrado!$B$1:$B$199, "=Nacional")</f>
        <v>2084780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"=Nayarit")</f>
        <v>14540</v>
      </c>
      <c r="D2" s="10">
        <f>SUMIFS(Concentrado!E$1:E$199,Concentrado!$A$1:$A$199,"="&amp;$A2,Concentrado!$B$1:$B$199, "=Nayarit")</f>
        <v>0</v>
      </c>
      <c r="E2" s="10">
        <f>SUMIFS(Concentrado!F$1:F$199,Concentrado!$A$1:$A$199,"="&amp;$A2,Concentrado!$B$1:$B$199, "=Nayarit")</f>
        <v>2</v>
      </c>
      <c r="F2" s="10">
        <f>SUMIFS(Concentrado!G$1:G$199,Concentrado!$A$1:$A$199,"="&amp;$A2,Concentrado!$B$1:$B$199, "=Nayarit")</f>
        <v>19884</v>
      </c>
    </row>
    <row r="3" spans="1:6" x14ac:dyDescent="0.25">
      <c r="A3" s="7">
        <v>2018</v>
      </c>
      <c r="B3" s="10">
        <f>SUMIFS(Concentrado!C$1:C$199,Concentrado!$A$1:$A$199,"="&amp;$A3,Concentrado!$B$1:$B$199, "=Nayarit")</f>
        <v>5243</v>
      </c>
      <c r="C3" s="10">
        <f>SUMIFS(Concentrado!D$1:D$199,Concentrado!$A$1:$A$199,"="&amp;$A3,Concentrado!$B$1:$B$199, "=Nayarit")</f>
        <v>14419</v>
      </c>
      <c r="D3" s="10">
        <f>SUMIFS(Concentrado!E$1:E$199,Concentrado!$A$1:$A$199,"="&amp;$A3,Concentrado!$B$1:$B$199, "=Nayarit")</f>
        <v>0</v>
      </c>
      <c r="E3" s="10">
        <f>SUMIFS(Concentrado!F$1:F$199,Concentrado!$A$1:$A$199,"="&amp;$A3,Concentrado!$B$1:$B$199, "=Nayarit")</f>
        <v>3</v>
      </c>
      <c r="F3" s="10">
        <f>SUMIFS(Concentrado!G$1:G$199,Concentrado!$A$1:$A$199,"="&amp;$A3,Concentrado!$B$1:$B$199, "=Nayarit")</f>
        <v>19665</v>
      </c>
    </row>
    <row r="4" spans="1:6" x14ac:dyDescent="0.25">
      <c r="A4" s="7">
        <v>2019</v>
      </c>
      <c r="B4" s="10">
        <f>SUMIFS(Concentrado!C$1:C$199,Concentrado!$A$1:$A$199,"="&amp;$A4,Concentrado!$B$1:$B$199, "=Nayarit")</f>
        <v>5854</v>
      </c>
      <c r="C4" s="10">
        <f>SUMIFS(Concentrado!D$1:D$199,Concentrado!$A$1:$A$199,"="&amp;$A4,Concentrado!$B$1:$B$199, "=Nayarit")</f>
        <v>14416</v>
      </c>
      <c r="D4" s="10">
        <f>SUMIFS(Concentrado!E$1:E$199,Concentrado!$A$1:$A$199,"="&amp;$A4,Concentrado!$B$1:$B$199, "=Nayarit")</f>
        <v>0</v>
      </c>
      <c r="E4" s="10">
        <f>SUMIFS(Concentrado!F$1:F$199,Concentrado!$A$1:$A$199,"="&amp;$A4,Concentrado!$B$1:$B$199, "=Nayarit")</f>
        <v>10</v>
      </c>
      <c r="F4" s="10">
        <f>SUMIFS(Concentrado!G$1:G$199,Concentrado!$A$1:$A$199,"="&amp;$A4,Concentrado!$B$1:$B$199, "=Nayarit")</f>
        <v>20280</v>
      </c>
    </row>
    <row r="5" spans="1:6" x14ac:dyDescent="0.25">
      <c r="A5" s="7">
        <v>2020</v>
      </c>
      <c r="B5" s="10">
        <f>SUMIFS(Concentrado!C$1:C$199,Concentrado!$A$1:$A$199,"="&amp;$A5,Concentrado!$B$1:$B$199, "=Nayarit")</f>
        <v>3992</v>
      </c>
      <c r="C5" s="10">
        <f>SUMIFS(Concentrado!D$1:D$199,Concentrado!$A$1:$A$199,"="&amp;$A5,Concentrado!$B$1:$B$199, "=Nayarit")</f>
        <v>10623</v>
      </c>
      <c r="D5" s="10">
        <f>SUMIFS(Concentrado!E$1:E$199,Concentrado!$A$1:$A$199,"="&amp;$A5,Concentrado!$B$1:$B$199, "=Nayarit")</f>
        <v>0</v>
      </c>
      <c r="E5" s="10">
        <f>SUMIFS(Concentrado!F$1:F$199,Concentrado!$A$1:$A$199,"="&amp;$A5,Concentrado!$B$1:$B$199, "=Nayarit")</f>
        <v>30</v>
      </c>
      <c r="F5" s="10">
        <f>SUMIFS(Concentrado!G$1:G$199,Concentrado!$A$1:$A$199,"="&amp;$A5,Concentrado!$B$1:$B$199, "=Nayarit")</f>
        <v>14645</v>
      </c>
    </row>
    <row r="6" spans="1:6" x14ac:dyDescent="0.25">
      <c r="A6" s="7">
        <v>2021</v>
      </c>
      <c r="B6" s="10">
        <f>SUMIFS(Concentrado!C$1:C$199,Concentrado!$A$1:$A$199,"="&amp;$A6,Concentrado!$B$1:$B$199, "=Nayarit")</f>
        <v>3817</v>
      </c>
      <c r="C6" s="10">
        <f>SUMIFS(Concentrado!D$1:D$199,Concentrado!$A$1:$A$199,"="&amp;$A6,Concentrado!$B$1:$B$199, "=Nayarit")</f>
        <v>9626</v>
      </c>
      <c r="D6" s="10">
        <f>SUMIFS(Concentrado!E$1:E$199,Concentrado!$A$1:$A$199,"="&amp;$A6,Concentrado!$B$1:$B$199, "=Nayarit")</f>
        <v>0</v>
      </c>
      <c r="E6" s="10">
        <f>SUMIFS(Concentrado!F$1:F$199,Concentrado!$A$1:$A$199,"="&amp;$A6,Concentrado!$B$1:$B$199, "=Nayarit")</f>
        <v>28</v>
      </c>
      <c r="F6" s="10">
        <f>SUMIFS(Concentrado!G$1:G$199,Concentrado!$A$1:$A$199,"="&amp;$A6,Concentrado!$B$1:$B$199, "=Nayarit")</f>
        <v>13471</v>
      </c>
    </row>
    <row r="7" spans="1:6" x14ac:dyDescent="0.25">
      <c r="A7" s="7">
        <v>2022</v>
      </c>
      <c r="B7" s="10">
        <f>SUMIFS(Concentrado!C$1:C$199,Concentrado!$A$1:$A$199,"="&amp;$A7,Concentrado!$B$1:$B$199, "=Nayarit")</f>
        <v>5879</v>
      </c>
      <c r="C7" s="10">
        <f>SUMIFS(Concentrado!D$1:D$199,Concentrado!$A$1:$A$199,"="&amp;$A7,Concentrado!$B$1:$B$199, "=Nayarit")</f>
        <v>12893</v>
      </c>
      <c r="D7" s="10">
        <f>SUMIFS(Concentrado!E$1:E$199,Concentrado!$A$1:$A$199,"="&amp;$A7,Concentrado!$B$1:$B$199, "=Nayarit")</f>
        <v>1</v>
      </c>
      <c r="E7" s="10">
        <f>SUMIFS(Concentrado!F$1:F$199,Concentrado!$A$1:$A$199,"="&amp;$A7,Concentrado!$B$1:$B$199, "=Nayarit")</f>
        <v>45</v>
      </c>
      <c r="F7" s="10">
        <f>SUMIFS(Concentrado!G$1:G$199,Concentrado!$A$1:$A$199,"="&amp;$A7,Concentrado!$B$1:$B$199, "=Nayarit")</f>
        <v>18818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"=Nuevo León")</f>
        <v>44109</v>
      </c>
      <c r="D2" s="10">
        <f>SUMIFS(Concentrado!E$1:E$199,Concentrado!$A$1:$A$199,"="&amp;$A2,Concentrado!$B$1:$B$199, "=Nuevo León")</f>
        <v>0</v>
      </c>
      <c r="E2" s="10">
        <f>SUMIFS(Concentrado!F$1:F$199,Concentrado!$A$1:$A$199,"="&amp;$A2,Concentrado!$B$1:$B$199, "=Nuevo León")</f>
        <v>5</v>
      </c>
      <c r="F2" s="10">
        <f>SUMIFS(Concentrado!G$1:G$199,Concentrado!$A$1:$A$199,"="&amp;$A2,Concentrado!$B$1:$B$199, "=Nuevo León")</f>
        <v>56286</v>
      </c>
    </row>
    <row r="3" spans="1:6" x14ac:dyDescent="0.25">
      <c r="A3" s="7">
        <v>2018</v>
      </c>
      <c r="B3" s="10">
        <f>SUMIFS(Concentrado!C$1:C$199,Concentrado!$A$1:$A$199,"="&amp;$A3,Concentrado!$B$1:$B$199, "=Nuevo León")</f>
        <v>13143</v>
      </c>
      <c r="C3" s="10">
        <f>SUMIFS(Concentrado!D$1:D$199,Concentrado!$A$1:$A$199,"="&amp;$A3,Concentrado!$B$1:$B$199, "=Nuevo León")</f>
        <v>41544</v>
      </c>
      <c r="D3" s="10">
        <f>SUMIFS(Concentrado!E$1:E$199,Concentrado!$A$1:$A$199,"="&amp;$A3,Concentrado!$B$1:$B$199, "=Nuevo León")</f>
        <v>0</v>
      </c>
      <c r="E3" s="10">
        <f>SUMIFS(Concentrado!F$1:F$199,Concentrado!$A$1:$A$199,"="&amp;$A3,Concentrado!$B$1:$B$199, "=Nuevo León")</f>
        <v>12</v>
      </c>
      <c r="F3" s="10">
        <f>SUMIFS(Concentrado!G$1:G$199,Concentrado!$A$1:$A$199,"="&amp;$A3,Concentrado!$B$1:$B$199, "=Nuevo León")</f>
        <v>54699</v>
      </c>
    </row>
    <row r="4" spans="1:6" x14ac:dyDescent="0.25">
      <c r="A4" s="7">
        <v>2019</v>
      </c>
      <c r="B4" s="10">
        <f>SUMIFS(Concentrado!C$1:C$199,Concentrado!$A$1:$A$199,"="&amp;$A4,Concentrado!$B$1:$B$199, "=Nuevo León")</f>
        <v>11240</v>
      </c>
      <c r="C4" s="10">
        <f>SUMIFS(Concentrado!D$1:D$199,Concentrado!$A$1:$A$199,"="&amp;$A4,Concentrado!$B$1:$B$199, "=Nuevo León")</f>
        <v>38569</v>
      </c>
      <c r="D4" s="10">
        <f>SUMIFS(Concentrado!E$1:E$199,Concentrado!$A$1:$A$199,"="&amp;$A4,Concentrado!$B$1:$B$199, "=Nuevo León")</f>
        <v>0</v>
      </c>
      <c r="E4" s="10">
        <f>SUMIFS(Concentrado!F$1:F$199,Concentrado!$A$1:$A$199,"="&amp;$A4,Concentrado!$B$1:$B$199, "=Nuevo León")</f>
        <v>11</v>
      </c>
      <c r="F4" s="10">
        <f>SUMIFS(Concentrado!G$1:G$199,Concentrado!$A$1:$A$199,"="&amp;$A4,Concentrado!$B$1:$B$199, "=Nuevo León")</f>
        <v>49820</v>
      </c>
    </row>
    <row r="5" spans="1:6" x14ac:dyDescent="0.25">
      <c r="A5" s="7">
        <v>2020</v>
      </c>
      <c r="B5" s="10">
        <f>SUMIFS(Concentrado!C$1:C$199,Concentrado!$A$1:$A$199,"="&amp;$A5,Concentrado!$B$1:$B$199, "=Nuevo León")</f>
        <v>9352</v>
      </c>
      <c r="C5" s="10">
        <f>SUMIFS(Concentrado!D$1:D$199,Concentrado!$A$1:$A$199,"="&amp;$A5,Concentrado!$B$1:$B$199, "=Nuevo León")</f>
        <v>31625</v>
      </c>
      <c r="D5" s="10">
        <f>SUMIFS(Concentrado!E$1:E$199,Concentrado!$A$1:$A$199,"="&amp;$A5,Concentrado!$B$1:$B$199, "=Nuevo León")</f>
        <v>0</v>
      </c>
      <c r="E5" s="10">
        <f>SUMIFS(Concentrado!F$1:F$199,Concentrado!$A$1:$A$199,"="&amp;$A5,Concentrado!$B$1:$B$199, "=Nuevo León")</f>
        <v>14</v>
      </c>
      <c r="F5" s="10">
        <f>SUMIFS(Concentrado!G$1:G$199,Concentrado!$A$1:$A$199,"="&amp;$A5,Concentrado!$B$1:$B$199, "=Nuevo León")</f>
        <v>40991</v>
      </c>
    </row>
    <row r="6" spans="1:6" x14ac:dyDescent="0.25">
      <c r="A6" s="7">
        <v>2021</v>
      </c>
      <c r="B6" s="10">
        <f>SUMIFS(Concentrado!C$1:C$199,Concentrado!$A$1:$A$199,"="&amp;$A6,Concentrado!$B$1:$B$199, "=Nuevo León")</f>
        <v>9502</v>
      </c>
      <c r="C6" s="10">
        <f>SUMIFS(Concentrado!D$1:D$199,Concentrado!$A$1:$A$199,"="&amp;$A6,Concentrado!$B$1:$B$199, "=Nuevo León")</f>
        <v>30135</v>
      </c>
      <c r="D6" s="10">
        <f>SUMIFS(Concentrado!E$1:E$199,Concentrado!$A$1:$A$199,"="&amp;$A6,Concentrado!$B$1:$B$199, "=Nuevo León")</f>
        <v>0</v>
      </c>
      <c r="E6" s="10">
        <f>SUMIFS(Concentrado!F$1:F$199,Concentrado!$A$1:$A$199,"="&amp;$A6,Concentrado!$B$1:$B$199, "=Nuevo León")</f>
        <v>8</v>
      </c>
      <c r="F6" s="10">
        <f>SUMIFS(Concentrado!G$1:G$199,Concentrado!$A$1:$A$199,"="&amp;$A6,Concentrado!$B$1:$B$199, "=Nuevo León")</f>
        <v>39645</v>
      </c>
    </row>
    <row r="7" spans="1:6" x14ac:dyDescent="0.25">
      <c r="A7" s="7">
        <v>2022</v>
      </c>
      <c r="B7" s="10">
        <f>SUMIFS(Concentrado!C$1:C$199,Concentrado!$A$1:$A$199,"="&amp;$A7,Concentrado!$B$1:$B$199, "=Nuevo León")</f>
        <v>9547</v>
      </c>
      <c r="C7" s="10">
        <f>SUMIFS(Concentrado!D$1:D$199,Concentrado!$A$1:$A$199,"="&amp;$A7,Concentrado!$B$1:$B$199, "=Nuevo León")</f>
        <v>25684</v>
      </c>
      <c r="D7" s="10">
        <f>SUMIFS(Concentrado!E$1:E$199,Concentrado!$A$1:$A$199,"="&amp;$A7,Concentrado!$B$1:$B$199, "=Nuevo León")</f>
        <v>3</v>
      </c>
      <c r="E7" s="10">
        <f>SUMIFS(Concentrado!F$1:F$199,Concentrado!$A$1:$A$199,"="&amp;$A7,Concentrado!$B$1:$B$199, "=Nuevo León")</f>
        <v>8</v>
      </c>
      <c r="F7" s="10">
        <f>SUMIFS(Concentrado!G$1:G$199,Concentrado!$A$1:$A$199,"="&amp;$A7,Concentrado!$B$1:$B$199, "=Nuevo León")</f>
        <v>35242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"=Oaxaca")</f>
        <v>54320</v>
      </c>
      <c r="D2" s="10">
        <f>SUMIFS(Concentrado!E$1:E$199,Concentrado!$A$1:$A$199,"="&amp;$A2,Concentrado!$B$1:$B$199, "=Oaxaca")</f>
        <v>0</v>
      </c>
      <c r="E2" s="10">
        <f>SUMIFS(Concentrado!F$1:F$199,Concentrado!$A$1:$A$199,"="&amp;$A2,Concentrado!$B$1:$B$199, "=Oaxaca")</f>
        <v>1</v>
      </c>
      <c r="F2" s="10">
        <f>SUMIFS(Concentrado!G$1:G$199,Concentrado!$A$1:$A$199,"="&amp;$A2,Concentrado!$B$1:$B$199, "=Oaxaca")</f>
        <v>73547</v>
      </c>
    </row>
    <row r="3" spans="1:6" x14ac:dyDescent="0.25">
      <c r="A3" s="7">
        <v>2018</v>
      </c>
      <c r="B3" s="10">
        <f>SUMIFS(Concentrado!C$1:C$199,Concentrado!$A$1:$A$199,"="&amp;$A3,Concentrado!$B$1:$B$199, "=Oaxaca")</f>
        <v>19896</v>
      </c>
      <c r="C3" s="10">
        <f>SUMIFS(Concentrado!D$1:D$199,Concentrado!$A$1:$A$199,"="&amp;$A3,Concentrado!$B$1:$B$199, "=Oaxaca")</f>
        <v>56524</v>
      </c>
      <c r="D3" s="10">
        <f>SUMIFS(Concentrado!E$1:E$199,Concentrado!$A$1:$A$199,"="&amp;$A3,Concentrado!$B$1:$B$199, "=Oaxaca")</f>
        <v>0</v>
      </c>
      <c r="E3" s="10">
        <f>SUMIFS(Concentrado!F$1:F$199,Concentrado!$A$1:$A$199,"="&amp;$A3,Concentrado!$B$1:$B$199, "=Oaxaca")</f>
        <v>0</v>
      </c>
      <c r="F3" s="10">
        <f>SUMIFS(Concentrado!G$1:G$199,Concentrado!$A$1:$A$199,"="&amp;$A3,Concentrado!$B$1:$B$199, "=Oaxaca")</f>
        <v>76420</v>
      </c>
    </row>
    <row r="4" spans="1:6" x14ac:dyDescent="0.25">
      <c r="A4" s="7">
        <v>2019</v>
      </c>
      <c r="B4" s="10">
        <f>SUMIFS(Concentrado!C$1:C$199,Concentrado!$A$1:$A$199,"="&amp;$A4,Concentrado!$B$1:$B$199, "=Oaxaca")</f>
        <v>22935</v>
      </c>
      <c r="C4" s="10">
        <f>SUMIFS(Concentrado!D$1:D$199,Concentrado!$A$1:$A$199,"="&amp;$A4,Concentrado!$B$1:$B$199, "=Oaxaca")</f>
        <v>58286</v>
      </c>
      <c r="D4" s="10">
        <f>SUMIFS(Concentrado!E$1:E$199,Concentrado!$A$1:$A$199,"="&amp;$A4,Concentrado!$B$1:$B$199, "=Oaxaca")</f>
        <v>0</v>
      </c>
      <c r="E4" s="10">
        <f>SUMIFS(Concentrado!F$1:F$199,Concentrado!$A$1:$A$199,"="&amp;$A4,Concentrado!$B$1:$B$199, "=Oaxaca")</f>
        <v>0</v>
      </c>
      <c r="F4" s="10">
        <f>SUMIFS(Concentrado!G$1:G$199,Concentrado!$A$1:$A$199,"="&amp;$A4,Concentrado!$B$1:$B$199, "=Oaxaca")</f>
        <v>81221</v>
      </c>
    </row>
    <row r="5" spans="1:6" x14ac:dyDescent="0.25">
      <c r="A5" s="7">
        <v>2020</v>
      </c>
      <c r="B5" s="10">
        <f>SUMIFS(Concentrado!C$1:C$199,Concentrado!$A$1:$A$199,"="&amp;$A5,Concentrado!$B$1:$B$199, "=Oaxaca")</f>
        <v>12970</v>
      </c>
      <c r="C5" s="10">
        <f>SUMIFS(Concentrado!D$1:D$199,Concentrado!$A$1:$A$199,"="&amp;$A5,Concentrado!$B$1:$B$199, "=Oaxaca")</f>
        <v>36045</v>
      </c>
      <c r="D5" s="10">
        <f>SUMIFS(Concentrado!E$1:E$199,Concentrado!$A$1:$A$199,"="&amp;$A5,Concentrado!$B$1:$B$199, "=Oaxaca")</f>
        <v>0</v>
      </c>
      <c r="E5" s="10">
        <f>SUMIFS(Concentrado!F$1:F$199,Concentrado!$A$1:$A$199,"="&amp;$A5,Concentrado!$B$1:$B$199, "=Oaxaca")</f>
        <v>0</v>
      </c>
      <c r="F5" s="10">
        <f>SUMIFS(Concentrado!G$1:G$199,Concentrado!$A$1:$A$199,"="&amp;$A5,Concentrado!$B$1:$B$199, "=Oaxaca")</f>
        <v>49015</v>
      </c>
    </row>
    <row r="6" spans="1:6" x14ac:dyDescent="0.25">
      <c r="A6" s="7">
        <v>2021</v>
      </c>
      <c r="B6" s="10">
        <f>SUMIFS(Concentrado!C$1:C$199,Concentrado!$A$1:$A$199,"="&amp;$A6,Concentrado!$B$1:$B$199, "=Oaxaca")</f>
        <v>12595</v>
      </c>
      <c r="C6" s="10">
        <f>SUMIFS(Concentrado!D$1:D$199,Concentrado!$A$1:$A$199,"="&amp;$A6,Concentrado!$B$1:$B$199, "=Oaxaca")</f>
        <v>30613</v>
      </c>
      <c r="D6" s="10">
        <f>SUMIFS(Concentrado!E$1:E$199,Concentrado!$A$1:$A$199,"="&amp;$A6,Concentrado!$B$1:$B$199, "=Oaxaca")</f>
        <v>0</v>
      </c>
      <c r="E6" s="10">
        <f>SUMIFS(Concentrado!F$1:F$199,Concentrado!$A$1:$A$199,"="&amp;$A6,Concentrado!$B$1:$B$199, "=Oaxaca")</f>
        <v>2</v>
      </c>
      <c r="F6" s="10">
        <f>SUMIFS(Concentrado!G$1:G$199,Concentrado!$A$1:$A$199,"="&amp;$A6,Concentrado!$B$1:$B$199, "=Oaxaca")</f>
        <v>43210</v>
      </c>
    </row>
    <row r="7" spans="1:6" x14ac:dyDescent="0.25">
      <c r="A7" s="7">
        <v>2022</v>
      </c>
      <c r="B7" s="10">
        <f>SUMIFS(Concentrado!C$1:C$199,Concentrado!$A$1:$A$199,"="&amp;$A7,Concentrado!$B$1:$B$199, "=Oaxaca")</f>
        <v>15411</v>
      </c>
      <c r="C7" s="10">
        <f>SUMIFS(Concentrado!D$1:D$199,Concentrado!$A$1:$A$199,"="&amp;$A7,Concentrado!$B$1:$B$199, "=Oaxaca")</f>
        <v>33832</v>
      </c>
      <c r="D7" s="10">
        <f>SUMIFS(Concentrado!E$1:E$199,Concentrado!$A$1:$A$199,"="&amp;$A7,Concentrado!$B$1:$B$199, "=Oaxaca")</f>
        <v>1</v>
      </c>
      <c r="E7" s="10">
        <f>SUMIFS(Concentrado!F$1:F$199,Concentrado!$A$1:$A$199,"="&amp;$A7,Concentrado!$B$1:$B$199, "=Oaxaca")</f>
        <v>8</v>
      </c>
      <c r="F7" s="10">
        <f>SUMIFS(Concentrado!G$1:G$199,Concentrado!$A$1:$A$199,"="&amp;$A7,Concentrado!$B$1:$B$199, "=Oaxaca")</f>
        <v>49252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"=Puebla")</f>
        <v>98026</v>
      </c>
      <c r="D2" s="10">
        <f>SUMIFS(Concentrado!E$1:E$199,Concentrado!$A$1:$A$199,"="&amp;$A2,Concentrado!$B$1:$B$199, "=Puebla")</f>
        <v>0</v>
      </c>
      <c r="E2" s="10">
        <f>SUMIFS(Concentrado!F$1:F$199,Concentrado!$A$1:$A$199,"="&amp;$A2,Concentrado!$B$1:$B$199, "=Puebla")</f>
        <v>2</v>
      </c>
      <c r="F2" s="10">
        <f>SUMIFS(Concentrado!G$1:G$199,Concentrado!$A$1:$A$199,"="&amp;$A2,Concentrado!$B$1:$B$199, "=Puebla")</f>
        <v>125291</v>
      </c>
    </row>
    <row r="3" spans="1:6" x14ac:dyDescent="0.25">
      <c r="A3" s="7">
        <v>2018</v>
      </c>
      <c r="B3" s="10">
        <f>SUMIFS(Concentrado!C$1:C$199,Concentrado!$A$1:$A$199,"="&amp;$A3,Concentrado!$B$1:$B$199, "=Puebla")</f>
        <v>26277</v>
      </c>
      <c r="C3" s="10">
        <f>SUMIFS(Concentrado!D$1:D$199,Concentrado!$A$1:$A$199,"="&amp;$A3,Concentrado!$B$1:$B$199, "=Puebla")</f>
        <v>91747</v>
      </c>
      <c r="D3" s="10">
        <f>SUMIFS(Concentrado!E$1:E$199,Concentrado!$A$1:$A$199,"="&amp;$A3,Concentrado!$B$1:$B$199, "=Puebla")</f>
        <v>0</v>
      </c>
      <c r="E3" s="10">
        <f>SUMIFS(Concentrado!F$1:F$199,Concentrado!$A$1:$A$199,"="&amp;$A3,Concentrado!$B$1:$B$199, "=Puebla")</f>
        <v>15</v>
      </c>
      <c r="F3" s="10">
        <f>SUMIFS(Concentrado!G$1:G$199,Concentrado!$A$1:$A$199,"="&amp;$A3,Concentrado!$B$1:$B$199, "=Puebla")</f>
        <v>118039</v>
      </c>
    </row>
    <row r="4" spans="1:6" x14ac:dyDescent="0.25">
      <c r="A4" s="7">
        <v>2019</v>
      </c>
      <c r="B4" s="10">
        <f>SUMIFS(Concentrado!C$1:C$199,Concentrado!$A$1:$A$199,"="&amp;$A4,Concentrado!$B$1:$B$199, "=Puebla")</f>
        <v>26640</v>
      </c>
      <c r="C4" s="10">
        <f>SUMIFS(Concentrado!D$1:D$199,Concentrado!$A$1:$A$199,"="&amp;$A4,Concentrado!$B$1:$B$199, "=Puebla")</f>
        <v>91220</v>
      </c>
      <c r="D4" s="10">
        <f>SUMIFS(Concentrado!E$1:E$199,Concentrado!$A$1:$A$199,"="&amp;$A4,Concentrado!$B$1:$B$199, "=Puebla")</f>
        <v>0</v>
      </c>
      <c r="E4" s="10">
        <f>SUMIFS(Concentrado!F$1:F$199,Concentrado!$A$1:$A$199,"="&amp;$A4,Concentrado!$B$1:$B$199, "=Puebla")</f>
        <v>3</v>
      </c>
      <c r="F4" s="10">
        <f>SUMIFS(Concentrado!G$1:G$199,Concentrado!$A$1:$A$199,"="&amp;$A4,Concentrado!$B$1:$B$199, "=Puebla")</f>
        <v>117863</v>
      </c>
    </row>
    <row r="5" spans="1:6" x14ac:dyDescent="0.25">
      <c r="A5" s="7">
        <v>2020</v>
      </c>
      <c r="B5" s="10">
        <f>SUMIFS(Concentrado!C$1:C$199,Concentrado!$A$1:$A$199,"="&amp;$A5,Concentrado!$B$1:$B$199, "=Puebla")</f>
        <v>17825</v>
      </c>
      <c r="C5" s="10">
        <f>SUMIFS(Concentrado!D$1:D$199,Concentrado!$A$1:$A$199,"="&amp;$A5,Concentrado!$B$1:$B$199, "=Puebla")</f>
        <v>59625</v>
      </c>
      <c r="D5" s="10">
        <f>SUMIFS(Concentrado!E$1:E$199,Concentrado!$A$1:$A$199,"="&amp;$A5,Concentrado!$B$1:$B$199, "=Puebla")</f>
        <v>0</v>
      </c>
      <c r="E5" s="10">
        <f>SUMIFS(Concentrado!F$1:F$199,Concentrado!$A$1:$A$199,"="&amp;$A5,Concentrado!$B$1:$B$199, "=Puebla")</f>
        <v>2</v>
      </c>
      <c r="F5" s="10">
        <f>SUMIFS(Concentrado!G$1:G$199,Concentrado!$A$1:$A$199,"="&amp;$A5,Concentrado!$B$1:$B$199, "=Puebla")</f>
        <v>77452</v>
      </c>
    </row>
    <row r="6" spans="1:6" x14ac:dyDescent="0.25">
      <c r="A6" s="7">
        <v>2021</v>
      </c>
      <c r="B6" s="10">
        <f>SUMIFS(Concentrado!C$1:C$199,Concentrado!$A$1:$A$199,"="&amp;$A6,Concentrado!$B$1:$B$199, "=Puebla")</f>
        <v>21896</v>
      </c>
      <c r="C6" s="10">
        <f>SUMIFS(Concentrado!D$1:D$199,Concentrado!$A$1:$A$199,"="&amp;$A6,Concentrado!$B$1:$B$199, "=Puebla")</f>
        <v>66701</v>
      </c>
      <c r="D6" s="10">
        <f>SUMIFS(Concentrado!E$1:E$199,Concentrado!$A$1:$A$199,"="&amp;$A6,Concentrado!$B$1:$B$199, "=Puebla")</f>
        <v>2</v>
      </c>
      <c r="E6" s="10">
        <f>SUMIFS(Concentrado!F$1:F$199,Concentrado!$A$1:$A$199,"="&amp;$A6,Concentrado!$B$1:$B$199, "=Puebla")</f>
        <v>8</v>
      </c>
      <c r="F6" s="10">
        <f>SUMIFS(Concentrado!G$1:G$199,Concentrado!$A$1:$A$199,"="&amp;$A6,Concentrado!$B$1:$B$199, "=Puebla")</f>
        <v>88607</v>
      </c>
    </row>
    <row r="7" spans="1:6" x14ac:dyDescent="0.25">
      <c r="A7" s="7">
        <v>2022</v>
      </c>
      <c r="B7" s="10">
        <f>SUMIFS(Concentrado!C$1:C$199,Concentrado!$A$1:$A$199,"="&amp;$A7,Concentrado!$B$1:$B$199, "=Puebla")</f>
        <v>26774</v>
      </c>
      <c r="C7" s="10">
        <f>SUMIFS(Concentrado!D$1:D$199,Concentrado!$A$1:$A$199,"="&amp;$A7,Concentrado!$B$1:$B$199, "=Puebla")</f>
        <v>77558</v>
      </c>
      <c r="D7" s="10">
        <f>SUMIFS(Concentrado!E$1:E$199,Concentrado!$A$1:$A$199,"="&amp;$A7,Concentrado!$B$1:$B$199, "=Puebla")</f>
        <v>0</v>
      </c>
      <c r="E7" s="10">
        <f>SUMIFS(Concentrado!F$1:F$199,Concentrado!$A$1:$A$199,"="&amp;$A7,Concentrado!$B$1:$B$199, "=Puebla")</f>
        <v>57</v>
      </c>
      <c r="F7" s="10">
        <f>SUMIFS(Concentrado!G$1:G$199,Concentrado!$A$1:$A$199,"="&amp;$A7,Concentrado!$B$1:$B$199, "=Puebla")</f>
        <v>104389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"=Querétaro")</f>
        <v>40469</v>
      </c>
      <c r="D2" s="10">
        <f>SUMIFS(Concentrado!E$1:E$199,Concentrado!$A$1:$A$199,"="&amp;$A2,Concentrado!$B$1:$B$199, "=Querétaro")</f>
        <v>0</v>
      </c>
      <c r="E2" s="10">
        <f>SUMIFS(Concentrado!F$1:F$199,Concentrado!$A$1:$A$199,"="&amp;$A2,Concentrado!$B$1:$B$199, "=Querétaro")</f>
        <v>0</v>
      </c>
      <c r="F2" s="10">
        <f>SUMIFS(Concentrado!G$1:G$199,Concentrado!$A$1:$A$199,"="&amp;$A2,Concentrado!$B$1:$B$199, "=Querétaro")</f>
        <v>53726</v>
      </c>
    </row>
    <row r="3" spans="1:6" x14ac:dyDescent="0.25">
      <c r="A3" s="7">
        <v>2018</v>
      </c>
      <c r="B3" s="10">
        <f>SUMIFS(Concentrado!C$1:C$199,Concentrado!$A$1:$A$199,"="&amp;$A3,Concentrado!$B$1:$B$199, "=Querétaro")</f>
        <v>11894</v>
      </c>
      <c r="C3" s="10">
        <f>SUMIFS(Concentrado!D$1:D$199,Concentrado!$A$1:$A$199,"="&amp;$A3,Concentrado!$B$1:$B$199, "=Querétaro")</f>
        <v>39854</v>
      </c>
      <c r="D3" s="10">
        <f>SUMIFS(Concentrado!E$1:E$199,Concentrado!$A$1:$A$199,"="&amp;$A3,Concentrado!$B$1:$B$199, "=Querétaro")</f>
        <v>0</v>
      </c>
      <c r="E3" s="10">
        <f>SUMIFS(Concentrado!F$1:F$199,Concentrado!$A$1:$A$199,"="&amp;$A3,Concentrado!$B$1:$B$199, "=Querétaro")</f>
        <v>1</v>
      </c>
      <c r="F3" s="10">
        <f>SUMIFS(Concentrado!G$1:G$199,Concentrado!$A$1:$A$199,"="&amp;$A3,Concentrado!$B$1:$B$199, "=Querétaro")</f>
        <v>51749</v>
      </c>
    </row>
    <row r="4" spans="1:6" x14ac:dyDescent="0.25">
      <c r="A4" s="7">
        <v>2019</v>
      </c>
      <c r="B4" s="10">
        <f>SUMIFS(Concentrado!C$1:C$199,Concentrado!$A$1:$A$199,"="&amp;$A4,Concentrado!$B$1:$B$199, "=Querétaro")</f>
        <v>11574</v>
      </c>
      <c r="C4" s="10">
        <f>SUMIFS(Concentrado!D$1:D$199,Concentrado!$A$1:$A$199,"="&amp;$A4,Concentrado!$B$1:$B$199, "=Querétaro")</f>
        <v>38071</v>
      </c>
      <c r="D4" s="10">
        <f>SUMIFS(Concentrado!E$1:E$199,Concentrado!$A$1:$A$199,"="&amp;$A4,Concentrado!$B$1:$B$199, "=Querétaro")</f>
        <v>0</v>
      </c>
      <c r="E4" s="10">
        <f>SUMIFS(Concentrado!F$1:F$199,Concentrado!$A$1:$A$199,"="&amp;$A4,Concentrado!$B$1:$B$199, "=Querétaro")</f>
        <v>0</v>
      </c>
      <c r="F4" s="10">
        <f>SUMIFS(Concentrado!G$1:G$199,Concentrado!$A$1:$A$199,"="&amp;$A4,Concentrado!$B$1:$B$199, "=Querétaro")</f>
        <v>49645</v>
      </c>
    </row>
    <row r="5" spans="1:6" x14ac:dyDescent="0.25">
      <c r="A5" s="7">
        <v>2020</v>
      </c>
      <c r="B5" s="10">
        <f>SUMIFS(Concentrado!C$1:C$199,Concentrado!$A$1:$A$199,"="&amp;$A5,Concentrado!$B$1:$B$199, "=Querétaro")</f>
        <v>8635</v>
      </c>
      <c r="C5" s="10">
        <f>SUMIFS(Concentrado!D$1:D$199,Concentrado!$A$1:$A$199,"="&amp;$A5,Concentrado!$B$1:$B$199, "=Querétaro")</f>
        <v>27158</v>
      </c>
      <c r="D5" s="10">
        <f>SUMIFS(Concentrado!E$1:E$199,Concentrado!$A$1:$A$199,"="&amp;$A5,Concentrado!$B$1:$B$199, "=Querétaro")</f>
        <v>0</v>
      </c>
      <c r="E5" s="10">
        <f>SUMIFS(Concentrado!F$1:F$199,Concentrado!$A$1:$A$199,"="&amp;$A5,Concentrado!$B$1:$B$199, "=Querétaro")</f>
        <v>12</v>
      </c>
      <c r="F5" s="10">
        <f>SUMIFS(Concentrado!G$1:G$199,Concentrado!$A$1:$A$199,"="&amp;$A5,Concentrado!$B$1:$B$199, "=Querétaro")</f>
        <v>35805</v>
      </c>
    </row>
    <row r="6" spans="1:6" x14ac:dyDescent="0.25">
      <c r="A6" s="7">
        <v>2021</v>
      </c>
      <c r="B6" s="10">
        <f>SUMIFS(Concentrado!C$1:C$199,Concentrado!$A$1:$A$199,"="&amp;$A6,Concentrado!$B$1:$B$199, "=Querétaro")</f>
        <v>10821</v>
      </c>
      <c r="C6" s="10">
        <f>SUMIFS(Concentrado!D$1:D$199,Concentrado!$A$1:$A$199,"="&amp;$A6,Concentrado!$B$1:$B$199, "=Querétaro")</f>
        <v>28022</v>
      </c>
      <c r="D6" s="10">
        <f>SUMIFS(Concentrado!E$1:E$199,Concentrado!$A$1:$A$199,"="&amp;$A6,Concentrado!$B$1:$B$199, "=Querétaro")</f>
        <v>0</v>
      </c>
      <c r="E6" s="10">
        <f>SUMIFS(Concentrado!F$1:F$199,Concentrado!$A$1:$A$199,"="&amp;$A6,Concentrado!$B$1:$B$199, "=Querétaro")</f>
        <v>31</v>
      </c>
      <c r="F6" s="10">
        <f>SUMIFS(Concentrado!G$1:G$199,Concentrado!$A$1:$A$199,"="&amp;$A6,Concentrado!$B$1:$B$199, "=Querétaro")</f>
        <v>38874</v>
      </c>
    </row>
    <row r="7" spans="1:6" x14ac:dyDescent="0.25">
      <c r="A7" s="7">
        <v>2022</v>
      </c>
      <c r="B7" s="10">
        <f>SUMIFS(Concentrado!C$1:C$199,Concentrado!$A$1:$A$199,"="&amp;$A7,Concentrado!$B$1:$B$199, "=Querétaro")</f>
        <v>13505</v>
      </c>
      <c r="C7" s="10">
        <f>SUMIFS(Concentrado!D$1:D$199,Concentrado!$A$1:$A$199,"="&amp;$A7,Concentrado!$B$1:$B$199, "=Querétaro")</f>
        <v>32772</v>
      </c>
      <c r="D7" s="10">
        <f>SUMIFS(Concentrado!E$1:E$199,Concentrado!$A$1:$A$199,"="&amp;$A7,Concentrado!$B$1:$B$199, "=Querétaro")</f>
        <v>0</v>
      </c>
      <c r="E7" s="10">
        <f>SUMIFS(Concentrado!F$1:F$199,Concentrado!$A$1:$A$199,"="&amp;$A7,Concentrado!$B$1:$B$199, "=Querétaro")</f>
        <v>95</v>
      </c>
      <c r="F7" s="10">
        <f>SUMIFS(Concentrado!G$1:G$199,Concentrado!$A$1:$A$199,"="&amp;$A7,Concentrado!$B$1:$B$199, "=Querétaro")</f>
        <v>46372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"=Quintana Roo")</f>
        <v>27080</v>
      </c>
      <c r="D2" s="10">
        <f>SUMIFS(Concentrado!E$1:E$199,Concentrado!$A$1:$A$199,"="&amp;$A2,Concentrado!$B$1:$B$199, "=Quintana Roo")</f>
        <v>0</v>
      </c>
      <c r="E2" s="10">
        <f>SUMIFS(Concentrado!F$1:F$199,Concentrado!$A$1:$A$199,"="&amp;$A2,Concentrado!$B$1:$B$199, "=Quintana Roo")</f>
        <v>26</v>
      </c>
      <c r="F2" s="10">
        <f>SUMIFS(Concentrado!G$1:G$199,Concentrado!$A$1:$A$199,"="&amp;$A2,Concentrado!$B$1:$B$199, "=Quintana Roo")</f>
        <v>35051</v>
      </c>
    </row>
    <row r="3" spans="1:6" x14ac:dyDescent="0.25">
      <c r="A3" s="7">
        <v>2018</v>
      </c>
      <c r="B3" s="10">
        <f>SUMIFS(Concentrado!C$1:C$199,Concentrado!$A$1:$A$199,"="&amp;$A3,Concentrado!$B$1:$B$199, "=Quintana Roo")</f>
        <v>11706</v>
      </c>
      <c r="C3" s="10">
        <f>SUMIFS(Concentrado!D$1:D$199,Concentrado!$A$1:$A$199,"="&amp;$A3,Concentrado!$B$1:$B$199, "=Quintana Roo")</f>
        <v>28540</v>
      </c>
      <c r="D3" s="10">
        <f>SUMIFS(Concentrado!E$1:E$199,Concentrado!$A$1:$A$199,"="&amp;$A3,Concentrado!$B$1:$B$199, "=Quintana Roo")</f>
        <v>0</v>
      </c>
      <c r="E3" s="10">
        <f>SUMIFS(Concentrado!F$1:F$199,Concentrado!$A$1:$A$199,"="&amp;$A3,Concentrado!$B$1:$B$199, "=Quintana Roo")</f>
        <v>74</v>
      </c>
      <c r="F3" s="10">
        <f>SUMIFS(Concentrado!G$1:G$199,Concentrado!$A$1:$A$199,"="&amp;$A3,Concentrado!$B$1:$B$199, "=Quintana Roo")</f>
        <v>40320</v>
      </c>
    </row>
    <row r="4" spans="1:6" x14ac:dyDescent="0.25">
      <c r="A4" s="7">
        <v>2019</v>
      </c>
      <c r="B4" s="10">
        <f>SUMIFS(Concentrado!C$1:C$199,Concentrado!$A$1:$A$199,"="&amp;$A4,Concentrado!$B$1:$B$199, "=Quintana Roo")</f>
        <v>10139</v>
      </c>
      <c r="C4" s="10">
        <f>SUMIFS(Concentrado!D$1:D$199,Concentrado!$A$1:$A$199,"="&amp;$A4,Concentrado!$B$1:$B$199, "=Quintana Roo")</f>
        <v>27920</v>
      </c>
      <c r="D4" s="10">
        <f>SUMIFS(Concentrado!E$1:E$199,Concentrado!$A$1:$A$199,"="&amp;$A4,Concentrado!$B$1:$B$199, "=Quintana Roo")</f>
        <v>0</v>
      </c>
      <c r="E4" s="10">
        <f>SUMIFS(Concentrado!F$1:F$199,Concentrado!$A$1:$A$199,"="&amp;$A4,Concentrado!$B$1:$B$199, "=Quintana Roo")</f>
        <v>44</v>
      </c>
      <c r="F4" s="10">
        <f>SUMIFS(Concentrado!G$1:G$199,Concentrado!$A$1:$A$199,"="&amp;$A4,Concentrado!$B$1:$B$199, "=Quintana Roo")</f>
        <v>38103</v>
      </c>
    </row>
    <row r="5" spans="1:6" x14ac:dyDescent="0.25">
      <c r="A5" s="7">
        <v>2020</v>
      </c>
      <c r="B5" s="10">
        <f>SUMIFS(Concentrado!C$1:C$199,Concentrado!$A$1:$A$199,"="&amp;$A5,Concentrado!$B$1:$B$199, "=Quintana Roo")</f>
        <v>8700</v>
      </c>
      <c r="C5" s="10">
        <f>SUMIFS(Concentrado!D$1:D$199,Concentrado!$A$1:$A$199,"="&amp;$A5,Concentrado!$B$1:$B$199, "=Quintana Roo")</f>
        <v>22385</v>
      </c>
      <c r="D5" s="10">
        <f>SUMIFS(Concentrado!E$1:E$199,Concentrado!$A$1:$A$199,"="&amp;$A5,Concentrado!$B$1:$B$199, "=Quintana Roo")</f>
        <v>0</v>
      </c>
      <c r="E5" s="10">
        <f>SUMIFS(Concentrado!F$1:F$199,Concentrado!$A$1:$A$199,"="&amp;$A5,Concentrado!$B$1:$B$199, "=Quintana Roo")</f>
        <v>55</v>
      </c>
      <c r="F5" s="10">
        <f>SUMIFS(Concentrado!G$1:G$199,Concentrado!$A$1:$A$199,"="&amp;$A5,Concentrado!$B$1:$B$199, "=Quintana Roo")</f>
        <v>31140</v>
      </c>
    </row>
    <row r="6" spans="1:6" x14ac:dyDescent="0.25">
      <c r="A6" s="7">
        <v>2021</v>
      </c>
      <c r="B6" s="10">
        <f>SUMIFS(Concentrado!C$1:C$199,Concentrado!$A$1:$A$199,"="&amp;$A6,Concentrado!$B$1:$B$199, "=Quintana Roo")</f>
        <v>10346</v>
      </c>
      <c r="C6" s="10">
        <f>SUMIFS(Concentrado!D$1:D$199,Concentrado!$A$1:$A$199,"="&amp;$A6,Concentrado!$B$1:$B$199, "=Quintana Roo")</f>
        <v>22482</v>
      </c>
      <c r="D6" s="10">
        <f>SUMIFS(Concentrado!E$1:E$199,Concentrado!$A$1:$A$199,"="&amp;$A6,Concentrado!$B$1:$B$199, "=Quintana Roo")</f>
        <v>1</v>
      </c>
      <c r="E6" s="10">
        <f>SUMIFS(Concentrado!F$1:F$199,Concentrado!$A$1:$A$199,"="&amp;$A6,Concentrado!$B$1:$B$199, "=Quintana Roo")</f>
        <v>72</v>
      </c>
      <c r="F6" s="10">
        <f>SUMIFS(Concentrado!G$1:G$199,Concentrado!$A$1:$A$199,"="&amp;$A6,Concentrado!$B$1:$B$199, "=Quintana Roo")</f>
        <v>32901</v>
      </c>
    </row>
    <row r="7" spans="1:6" x14ac:dyDescent="0.25">
      <c r="A7" s="7">
        <v>2022</v>
      </c>
      <c r="B7" s="10">
        <f>SUMIFS(Concentrado!C$1:C$199,Concentrado!$A$1:$A$199,"="&amp;$A7,Concentrado!$B$1:$B$199, "=Quintana Roo")</f>
        <v>10495</v>
      </c>
      <c r="C7" s="10">
        <f>SUMIFS(Concentrado!D$1:D$199,Concentrado!$A$1:$A$199,"="&amp;$A7,Concentrado!$B$1:$B$199, "=Quintana Roo")</f>
        <v>21650</v>
      </c>
      <c r="D7" s="10">
        <f>SUMIFS(Concentrado!E$1:E$199,Concentrado!$A$1:$A$199,"="&amp;$A7,Concentrado!$B$1:$B$199, "=Quintana Roo")</f>
        <v>0</v>
      </c>
      <c r="E7" s="10">
        <f>SUMIFS(Concentrado!F$1:F$199,Concentrado!$A$1:$A$199,"="&amp;$A7,Concentrado!$B$1:$B$199, "=Quintana Roo")</f>
        <v>67</v>
      </c>
      <c r="F7" s="10">
        <f>SUMIFS(Concentrado!G$1:G$199,Concentrado!$A$1:$A$199,"="&amp;$A7,Concentrado!$B$1:$B$199, "=Quintana Roo")</f>
        <v>32212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"=San Luis Potosí")</f>
        <v>46785</v>
      </c>
      <c r="D2" s="10">
        <f>SUMIFS(Concentrado!E$1:E$199,Concentrado!$A$1:$A$199,"="&amp;$A2,Concentrado!$B$1:$B$199, "=San Luis Potosí")</f>
        <v>0</v>
      </c>
      <c r="E2" s="10">
        <f>SUMIFS(Concentrado!F$1:F$199,Concentrado!$A$1:$A$199,"="&amp;$A2,Concentrado!$B$1:$B$199, "=San Luis Potosí")</f>
        <v>1</v>
      </c>
      <c r="F2" s="10">
        <f>SUMIFS(Concentrado!G$1:G$199,Concentrado!$A$1:$A$199,"="&amp;$A2,Concentrado!$B$1:$B$199, "=San Luis Potosí")</f>
        <v>66454</v>
      </c>
    </row>
    <row r="3" spans="1:6" x14ac:dyDescent="0.25">
      <c r="A3" s="7">
        <v>2018</v>
      </c>
      <c r="B3" s="10">
        <f>SUMIFS(Concentrado!C$1:C$199,Concentrado!$A$1:$A$199,"="&amp;$A3,Concentrado!$B$1:$B$199, "=San Luis Potosí")</f>
        <v>17893</v>
      </c>
      <c r="C3" s="10">
        <f>SUMIFS(Concentrado!D$1:D$199,Concentrado!$A$1:$A$199,"="&amp;$A3,Concentrado!$B$1:$B$199, "=San Luis Potosí")</f>
        <v>42938</v>
      </c>
      <c r="D3" s="10">
        <f>SUMIFS(Concentrado!E$1:E$199,Concentrado!$A$1:$A$199,"="&amp;$A3,Concentrado!$B$1:$B$199, "=San Luis Potosí")</f>
        <v>0</v>
      </c>
      <c r="E3" s="10">
        <f>SUMIFS(Concentrado!F$1:F$199,Concentrado!$A$1:$A$199,"="&amp;$A3,Concentrado!$B$1:$B$199, "=San Luis Potosí")</f>
        <v>1</v>
      </c>
      <c r="F3" s="10">
        <f>SUMIFS(Concentrado!G$1:G$199,Concentrado!$A$1:$A$199,"="&amp;$A3,Concentrado!$B$1:$B$199, "=San Luis Potosí")</f>
        <v>60832</v>
      </c>
    </row>
    <row r="4" spans="1:6" x14ac:dyDescent="0.25">
      <c r="A4" s="7">
        <v>2019</v>
      </c>
      <c r="B4" s="10">
        <f>SUMIFS(Concentrado!C$1:C$199,Concentrado!$A$1:$A$199,"="&amp;$A4,Concentrado!$B$1:$B$199, "=San Luis Potosí")</f>
        <v>16258</v>
      </c>
      <c r="C4" s="10">
        <f>SUMIFS(Concentrado!D$1:D$199,Concentrado!$A$1:$A$199,"="&amp;$A4,Concentrado!$B$1:$B$199, "=San Luis Potosí")</f>
        <v>38843</v>
      </c>
      <c r="D4" s="10">
        <f>SUMIFS(Concentrado!E$1:E$199,Concentrado!$A$1:$A$199,"="&amp;$A4,Concentrado!$B$1:$B$199, "=San Luis Potosí")</f>
        <v>0</v>
      </c>
      <c r="E4" s="10">
        <f>SUMIFS(Concentrado!F$1:F$199,Concentrado!$A$1:$A$199,"="&amp;$A4,Concentrado!$B$1:$B$199, "=San Luis Potosí")</f>
        <v>2</v>
      </c>
      <c r="F4" s="10">
        <f>SUMIFS(Concentrado!G$1:G$199,Concentrado!$A$1:$A$199,"="&amp;$A4,Concentrado!$B$1:$B$199, "=San Luis Potosí")</f>
        <v>55103</v>
      </c>
    </row>
    <row r="5" spans="1:6" x14ac:dyDescent="0.25">
      <c r="A5" s="7">
        <v>2020</v>
      </c>
      <c r="B5" s="10">
        <f>SUMIFS(Concentrado!C$1:C$199,Concentrado!$A$1:$A$199,"="&amp;$A5,Concentrado!$B$1:$B$199, "=San Luis Potosí")</f>
        <v>12036</v>
      </c>
      <c r="C5" s="10">
        <f>SUMIFS(Concentrado!D$1:D$199,Concentrado!$A$1:$A$199,"="&amp;$A5,Concentrado!$B$1:$B$199, "=San Luis Potosí")</f>
        <v>29161</v>
      </c>
      <c r="D5" s="10">
        <f>SUMIFS(Concentrado!E$1:E$199,Concentrado!$A$1:$A$199,"="&amp;$A5,Concentrado!$B$1:$B$199, "=San Luis Potosí")</f>
        <v>0</v>
      </c>
      <c r="E5" s="10">
        <f>SUMIFS(Concentrado!F$1:F$199,Concentrado!$A$1:$A$199,"="&amp;$A5,Concentrado!$B$1:$B$199, "=San Luis Potosí")</f>
        <v>2</v>
      </c>
      <c r="F5" s="10">
        <f>SUMIFS(Concentrado!G$1:G$199,Concentrado!$A$1:$A$199,"="&amp;$A5,Concentrado!$B$1:$B$199, "=San Luis Potosí")</f>
        <v>41199</v>
      </c>
    </row>
    <row r="6" spans="1:6" x14ac:dyDescent="0.25">
      <c r="A6" s="7">
        <v>2021</v>
      </c>
      <c r="B6" s="10">
        <f>SUMIFS(Concentrado!C$1:C$199,Concentrado!$A$1:$A$199,"="&amp;$A6,Concentrado!$B$1:$B$199, "=San Luis Potosí")</f>
        <v>11151</v>
      </c>
      <c r="C6" s="10">
        <f>SUMIFS(Concentrado!D$1:D$199,Concentrado!$A$1:$A$199,"="&amp;$A6,Concentrado!$B$1:$B$199, "=San Luis Potosí")</f>
        <v>28610</v>
      </c>
      <c r="D6" s="10">
        <f>SUMIFS(Concentrado!E$1:E$199,Concentrado!$A$1:$A$199,"="&amp;$A6,Concentrado!$B$1:$B$199, "=San Luis Potosí")</f>
        <v>0</v>
      </c>
      <c r="E6" s="10">
        <f>SUMIFS(Concentrado!F$1:F$199,Concentrado!$A$1:$A$199,"="&amp;$A6,Concentrado!$B$1:$B$199, "=San Luis Potosí")</f>
        <v>0</v>
      </c>
      <c r="F6" s="10">
        <f>SUMIFS(Concentrado!G$1:G$199,Concentrado!$A$1:$A$199,"="&amp;$A6,Concentrado!$B$1:$B$199, "=San Luis Potosí")</f>
        <v>39761</v>
      </c>
    </row>
    <row r="7" spans="1:6" x14ac:dyDescent="0.25">
      <c r="A7" s="7">
        <v>2022</v>
      </c>
      <c r="B7" s="10">
        <f>SUMIFS(Concentrado!C$1:C$199,Concentrado!$A$1:$A$199,"="&amp;$A7,Concentrado!$B$1:$B$199, "=San Luis Potosí")</f>
        <v>11410</v>
      </c>
      <c r="C7" s="10">
        <f>SUMIFS(Concentrado!D$1:D$199,Concentrado!$A$1:$A$199,"="&amp;$A7,Concentrado!$B$1:$B$199, "=San Luis Potosí")</f>
        <v>27492</v>
      </c>
      <c r="D7" s="10">
        <f>SUMIFS(Concentrado!E$1:E$199,Concentrado!$A$1:$A$199,"="&amp;$A7,Concentrado!$B$1:$B$199, "=San Luis Potosí")</f>
        <v>0</v>
      </c>
      <c r="E7" s="10">
        <f>SUMIFS(Concentrado!F$1:F$199,Concentrado!$A$1:$A$199,"="&amp;$A7,Concentrado!$B$1:$B$199, "=San Luis Potosí")</f>
        <v>4</v>
      </c>
      <c r="F7" s="10">
        <f>SUMIFS(Concentrado!G$1:G$199,Concentrado!$A$1:$A$199,"="&amp;$A7,Concentrado!$B$1:$B$199, "=San Luis Potosí")</f>
        <v>38906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"=Sinaloa")</f>
        <v>38884</v>
      </c>
      <c r="D2" s="10">
        <f>SUMIFS(Concentrado!E$1:E$199,Concentrado!$A$1:$A$199,"="&amp;$A2,Concentrado!$B$1:$B$199, "=Sinaloa")</f>
        <v>0</v>
      </c>
      <c r="E2" s="10">
        <f>SUMIFS(Concentrado!F$1:F$199,Concentrado!$A$1:$A$199,"="&amp;$A2,Concentrado!$B$1:$B$199, "=Sinaloa")</f>
        <v>1</v>
      </c>
      <c r="F2" s="10">
        <f>SUMIFS(Concentrado!G$1:G$199,Concentrado!$A$1:$A$199,"="&amp;$A2,Concentrado!$B$1:$B$199, "=Sinaloa")</f>
        <v>53003</v>
      </c>
    </row>
    <row r="3" spans="1:6" x14ac:dyDescent="0.25">
      <c r="A3" s="7">
        <v>2018</v>
      </c>
      <c r="B3" s="10">
        <f>SUMIFS(Concentrado!C$1:C$199,Concentrado!$A$1:$A$199,"="&amp;$A3,Concentrado!$B$1:$B$199, "=Sinaloa")</f>
        <v>16277</v>
      </c>
      <c r="C3" s="10">
        <f>SUMIFS(Concentrado!D$1:D$199,Concentrado!$A$1:$A$199,"="&amp;$A3,Concentrado!$B$1:$B$199, "=Sinaloa")</f>
        <v>37862</v>
      </c>
      <c r="D3" s="10">
        <f>SUMIFS(Concentrado!E$1:E$199,Concentrado!$A$1:$A$199,"="&amp;$A3,Concentrado!$B$1:$B$199, "=Sinaloa")</f>
        <v>0</v>
      </c>
      <c r="E3" s="10">
        <f>SUMIFS(Concentrado!F$1:F$199,Concentrado!$A$1:$A$199,"="&amp;$A3,Concentrado!$B$1:$B$199, "=Sinaloa")</f>
        <v>3</v>
      </c>
      <c r="F3" s="10">
        <f>SUMIFS(Concentrado!G$1:G$199,Concentrado!$A$1:$A$199,"="&amp;$A3,Concentrado!$B$1:$B$199, "=Sinaloa")</f>
        <v>54142</v>
      </c>
    </row>
    <row r="4" spans="1:6" x14ac:dyDescent="0.25">
      <c r="A4" s="7">
        <v>2019</v>
      </c>
      <c r="B4" s="10">
        <f>SUMIFS(Concentrado!C$1:C$199,Concentrado!$A$1:$A$199,"="&amp;$A4,Concentrado!$B$1:$B$199, "=Sinaloa")</f>
        <v>17291</v>
      </c>
      <c r="C4" s="10">
        <f>SUMIFS(Concentrado!D$1:D$199,Concentrado!$A$1:$A$199,"="&amp;$A4,Concentrado!$B$1:$B$199, "=Sinaloa")</f>
        <v>36994</v>
      </c>
      <c r="D4" s="10">
        <f>SUMIFS(Concentrado!E$1:E$199,Concentrado!$A$1:$A$199,"="&amp;$A4,Concentrado!$B$1:$B$199, "=Sinaloa")</f>
        <v>0</v>
      </c>
      <c r="E4" s="10">
        <f>SUMIFS(Concentrado!F$1:F$199,Concentrado!$A$1:$A$199,"="&amp;$A4,Concentrado!$B$1:$B$199, "=Sinaloa")</f>
        <v>4</v>
      </c>
      <c r="F4" s="10">
        <f>SUMIFS(Concentrado!G$1:G$199,Concentrado!$A$1:$A$199,"="&amp;$A4,Concentrado!$B$1:$B$199, "=Sinaloa")</f>
        <v>54289</v>
      </c>
    </row>
    <row r="5" spans="1:6" x14ac:dyDescent="0.25">
      <c r="A5" s="7">
        <v>2020</v>
      </c>
      <c r="B5" s="10">
        <f>SUMIFS(Concentrado!C$1:C$199,Concentrado!$A$1:$A$199,"="&amp;$A5,Concentrado!$B$1:$B$199, "=Sinaloa")</f>
        <v>12775</v>
      </c>
      <c r="C5" s="10">
        <f>SUMIFS(Concentrado!D$1:D$199,Concentrado!$A$1:$A$199,"="&amp;$A5,Concentrado!$B$1:$B$199, "=Sinaloa")</f>
        <v>28611</v>
      </c>
      <c r="D5" s="10">
        <f>SUMIFS(Concentrado!E$1:E$199,Concentrado!$A$1:$A$199,"="&amp;$A5,Concentrado!$B$1:$B$199, "=Sinaloa")</f>
        <v>0</v>
      </c>
      <c r="E5" s="10">
        <f>SUMIFS(Concentrado!F$1:F$199,Concentrado!$A$1:$A$199,"="&amp;$A5,Concentrado!$B$1:$B$199, "=Sinaloa")</f>
        <v>14</v>
      </c>
      <c r="F5" s="10">
        <f>SUMIFS(Concentrado!G$1:G$199,Concentrado!$A$1:$A$199,"="&amp;$A5,Concentrado!$B$1:$B$199, "=Sinaloa")</f>
        <v>41400</v>
      </c>
    </row>
    <row r="6" spans="1:6" x14ac:dyDescent="0.25">
      <c r="A6" s="7">
        <v>2021</v>
      </c>
      <c r="B6" s="10">
        <f>SUMIFS(Concentrado!C$1:C$199,Concentrado!$A$1:$A$199,"="&amp;$A6,Concentrado!$B$1:$B$199, "=Sinaloa")</f>
        <v>15016</v>
      </c>
      <c r="C6" s="10">
        <f>SUMIFS(Concentrado!D$1:D$199,Concentrado!$A$1:$A$199,"="&amp;$A6,Concentrado!$B$1:$B$199, "=Sinaloa")</f>
        <v>27304</v>
      </c>
      <c r="D6" s="10">
        <f>SUMIFS(Concentrado!E$1:E$199,Concentrado!$A$1:$A$199,"="&amp;$A6,Concentrado!$B$1:$B$199, "=Sinaloa")</f>
        <v>0</v>
      </c>
      <c r="E6" s="10">
        <f>SUMIFS(Concentrado!F$1:F$199,Concentrado!$A$1:$A$199,"="&amp;$A6,Concentrado!$B$1:$B$199, "=Sinaloa")</f>
        <v>6</v>
      </c>
      <c r="F6" s="10">
        <f>SUMIFS(Concentrado!G$1:G$199,Concentrado!$A$1:$A$199,"="&amp;$A6,Concentrado!$B$1:$B$199, "=Sinaloa")</f>
        <v>42326</v>
      </c>
    </row>
    <row r="7" spans="1:6" x14ac:dyDescent="0.25">
      <c r="A7" s="7">
        <v>2022</v>
      </c>
      <c r="B7" s="10">
        <f>SUMIFS(Concentrado!C$1:C$199,Concentrado!$A$1:$A$199,"="&amp;$A7,Concentrado!$B$1:$B$199, "=Sinaloa")</f>
        <v>15704</v>
      </c>
      <c r="C7" s="10">
        <f>SUMIFS(Concentrado!D$1:D$199,Concentrado!$A$1:$A$199,"="&amp;$A7,Concentrado!$B$1:$B$199, "=Sinaloa")</f>
        <v>28160</v>
      </c>
      <c r="D7" s="10">
        <f>SUMIFS(Concentrado!E$1:E$199,Concentrado!$A$1:$A$199,"="&amp;$A7,Concentrado!$B$1:$B$199, "=Sinaloa")</f>
        <v>0</v>
      </c>
      <c r="E7" s="10">
        <f>SUMIFS(Concentrado!F$1:F$199,Concentrado!$A$1:$A$199,"="&amp;$A7,Concentrado!$B$1:$B$199, "=Sinaloa")</f>
        <v>2</v>
      </c>
      <c r="F7" s="10">
        <f>SUMIFS(Concentrado!G$1:G$199,Concentrado!$A$1:$A$199,"="&amp;$A7,Concentrado!$B$1:$B$199, "=Sinaloa")</f>
        <v>43866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"=Sonora")</f>
        <v>64684</v>
      </c>
      <c r="D2" s="10">
        <f>SUMIFS(Concentrado!E$1:E$199,Concentrado!$A$1:$A$199,"="&amp;$A2,Concentrado!$B$1:$B$199, "=Sonora")</f>
        <v>0</v>
      </c>
      <c r="E2" s="10">
        <f>SUMIFS(Concentrado!F$1:F$199,Concentrado!$A$1:$A$199,"="&amp;$A2,Concentrado!$B$1:$B$199, "=Sonora")</f>
        <v>2</v>
      </c>
      <c r="F2" s="10">
        <f>SUMIFS(Concentrado!G$1:G$199,Concentrado!$A$1:$A$199,"="&amp;$A2,Concentrado!$B$1:$B$199, "=Sonora")</f>
        <v>96963</v>
      </c>
    </row>
    <row r="3" spans="1:6" x14ac:dyDescent="0.25">
      <c r="A3" s="7">
        <v>2018</v>
      </c>
      <c r="B3" s="10">
        <f>SUMIFS(Concentrado!C$1:C$199,Concentrado!$A$1:$A$199,"="&amp;$A3,Concentrado!$B$1:$B$199, "=Sonora")</f>
        <v>32293</v>
      </c>
      <c r="C3" s="10">
        <f>SUMIFS(Concentrado!D$1:D$199,Concentrado!$A$1:$A$199,"="&amp;$A3,Concentrado!$B$1:$B$199, "=Sonora")</f>
        <v>57960</v>
      </c>
      <c r="D3" s="10">
        <f>SUMIFS(Concentrado!E$1:E$199,Concentrado!$A$1:$A$199,"="&amp;$A3,Concentrado!$B$1:$B$199, "=Sonora")</f>
        <v>0</v>
      </c>
      <c r="E3" s="10">
        <f>SUMIFS(Concentrado!F$1:F$199,Concentrado!$A$1:$A$199,"="&amp;$A3,Concentrado!$B$1:$B$199, "=Sonora")</f>
        <v>11</v>
      </c>
      <c r="F3" s="10">
        <f>SUMIFS(Concentrado!G$1:G$199,Concentrado!$A$1:$A$199,"="&amp;$A3,Concentrado!$B$1:$B$199, "=Sonora")</f>
        <v>90264</v>
      </c>
    </row>
    <row r="4" spans="1:6" x14ac:dyDescent="0.25">
      <c r="A4" s="7">
        <v>2019</v>
      </c>
      <c r="B4" s="10">
        <f>SUMIFS(Concentrado!C$1:C$199,Concentrado!$A$1:$A$199,"="&amp;$A4,Concentrado!$B$1:$B$199, "=Sonora")</f>
        <v>33595</v>
      </c>
      <c r="C4" s="10">
        <f>SUMIFS(Concentrado!D$1:D$199,Concentrado!$A$1:$A$199,"="&amp;$A4,Concentrado!$B$1:$B$199, "=Sonora")</f>
        <v>57124</v>
      </c>
      <c r="D4" s="10">
        <f>SUMIFS(Concentrado!E$1:E$199,Concentrado!$A$1:$A$199,"="&amp;$A4,Concentrado!$B$1:$B$199, "=Sonora")</f>
        <v>0</v>
      </c>
      <c r="E4" s="10">
        <f>SUMIFS(Concentrado!F$1:F$199,Concentrado!$A$1:$A$199,"="&amp;$A4,Concentrado!$B$1:$B$199, "=Sonora")</f>
        <v>3</v>
      </c>
      <c r="F4" s="10">
        <f>SUMIFS(Concentrado!G$1:G$199,Concentrado!$A$1:$A$199,"="&amp;$A4,Concentrado!$B$1:$B$199, "=Sonora")</f>
        <v>90722</v>
      </c>
    </row>
    <row r="5" spans="1:6" x14ac:dyDescent="0.25">
      <c r="A5" s="7">
        <v>2020</v>
      </c>
      <c r="B5" s="10">
        <f>SUMIFS(Concentrado!C$1:C$199,Concentrado!$A$1:$A$199,"="&amp;$A5,Concentrado!$B$1:$B$199, "=Sonora")</f>
        <v>28266</v>
      </c>
      <c r="C5" s="10">
        <f>SUMIFS(Concentrado!D$1:D$199,Concentrado!$A$1:$A$199,"="&amp;$A5,Concentrado!$B$1:$B$199, "=Sonora")</f>
        <v>43410</v>
      </c>
      <c r="D5" s="10">
        <f>SUMIFS(Concentrado!E$1:E$199,Concentrado!$A$1:$A$199,"="&amp;$A5,Concentrado!$B$1:$B$199, "=Sonora")</f>
        <v>0</v>
      </c>
      <c r="E5" s="10">
        <f>SUMIFS(Concentrado!F$1:F$199,Concentrado!$A$1:$A$199,"="&amp;$A5,Concentrado!$B$1:$B$199, "=Sonora")</f>
        <v>0</v>
      </c>
      <c r="F5" s="10">
        <f>SUMIFS(Concentrado!G$1:G$199,Concentrado!$A$1:$A$199,"="&amp;$A5,Concentrado!$B$1:$B$199, "=Sonora")</f>
        <v>71676</v>
      </c>
    </row>
    <row r="6" spans="1:6" x14ac:dyDescent="0.25">
      <c r="A6" s="7">
        <v>2021</v>
      </c>
      <c r="B6" s="10">
        <f>SUMIFS(Concentrado!C$1:C$199,Concentrado!$A$1:$A$199,"="&amp;$A6,Concentrado!$B$1:$B$199, "=Sonora")</f>
        <v>29538</v>
      </c>
      <c r="C6" s="10">
        <f>SUMIFS(Concentrado!D$1:D$199,Concentrado!$A$1:$A$199,"="&amp;$A6,Concentrado!$B$1:$B$199, "=Sonora")</f>
        <v>42984</v>
      </c>
      <c r="D6" s="10">
        <f>SUMIFS(Concentrado!E$1:E$199,Concentrado!$A$1:$A$199,"="&amp;$A6,Concentrado!$B$1:$B$199, "=Sonora")</f>
        <v>0</v>
      </c>
      <c r="E6" s="10">
        <f>SUMIFS(Concentrado!F$1:F$199,Concentrado!$A$1:$A$199,"="&amp;$A6,Concentrado!$B$1:$B$199, "=Sonora")</f>
        <v>2</v>
      </c>
      <c r="F6" s="10">
        <f>SUMIFS(Concentrado!G$1:G$199,Concentrado!$A$1:$A$199,"="&amp;$A6,Concentrado!$B$1:$B$199, "=Sonora")</f>
        <v>72524</v>
      </c>
    </row>
    <row r="7" spans="1:6" x14ac:dyDescent="0.25">
      <c r="A7" s="7">
        <v>2022</v>
      </c>
      <c r="B7" s="10">
        <f>SUMIFS(Concentrado!C$1:C$199,Concentrado!$A$1:$A$199,"="&amp;$A7,Concentrado!$B$1:$B$199, "=Sonora")</f>
        <v>28097</v>
      </c>
      <c r="C7" s="10">
        <f>SUMIFS(Concentrado!D$1:D$199,Concentrado!$A$1:$A$199,"="&amp;$A7,Concentrado!$B$1:$B$199, "=Sonora")</f>
        <v>41590</v>
      </c>
      <c r="D7" s="10">
        <f>SUMIFS(Concentrado!E$1:E$199,Concentrado!$A$1:$A$199,"="&amp;$A7,Concentrado!$B$1:$B$199, "=Sonora")</f>
        <v>0</v>
      </c>
      <c r="E7" s="10">
        <f>SUMIFS(Concentrado!F$1:F$199,Concentrado!$A$1:$A$199,"="&amp;$A7,Concentrado!$B$1:$B$199, "=Sonora")</f>
        <v>2</v>
      </c>
      <c r="F7" s="10">
        <f>SUMIFS(Concentrado!G$1:G$199,Concentrado!$A$1:$A$199,"="&amp;$A7,Concentrado!$B$1:$B$199, "=Sonora")</f>
        <v>69689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"=Tabasco")</f>
        <v>69242</v>
      </c>
      <c r="D2" s="10">
        <f>SUMIFS(Concentrado!E$1:E$199,Concentrado!$A$1:$A$199,"="&amp;$A2,Concentrado!$B$1:$B$199, "=Tabasco")</f>
        <v>0</v>
      </c>
      <c r="E2" s="10">
        <f>SUMIFS(Concentrado!F$1:F$199,Concentrado!$A$1:$A$199,"="&amp;$A2,Concentrado!$B$1:$B$199, "=Tabasco")</f>
        <v>26</v>
      </c>
      <c r="F2" s="10">
        <f>SUMIFS(Concentrado!G$1:G$199,Concentrado!$A$1:$A$199,"="&amp;$A2,Concentrado!$B$1:$B$199, "=Tabasco")</f>
        <v>98027</v>
      </c>
    </row>
    <row r="3" spans="1:6" x14ac:dyDescent="0.25">
      <c r="A3" s="7">
        <v>2018</v>
      </c>
      <c r="B3" s="10">
        <f>SUMIFS(Concentrado!C$1:C$199,Concentrado!$A$1:$A$199,"="&amp;$A3,Concentrado!$B$1:$B$199, "=Tabasco")</f>
        <v>20677</v>
      </c>
      <c r="C3" s="10">
        <f>SUMIFS(Concentrado!D$1:D$199,Concentrado!$A$1:$A$199,"="&amp;$A3,Concentrado!$B$1:$B$199, "=Tabasco")</f>
        <v>60680</v>
      </c>
      <c r="D3" s="10">
        <f>SUMIFS(Concentrado!E$1:E$199,Concentrado!$A$1:$A$199,"="&amp;$A3,Concentrado!$B$1:$B$199, "=Tabasco")</f>
        <v>0</v>
      </c>
      <c r="E3" s="10">
        <f>SUMIFS(Concentrado!F$1:F$199,Concentrado!$A$1:$A$199,"="&amp;$A3,Concentrado!$B$1:$B$199, "=Tabasco")</f>
        <v>10</v>
      </c>
      <c r="F3" s="10">
        <f>SUMIFS(Concentrado!G$1:G$199,Concentrado!$A$1:$A$199,"="&amp;$A3,Concentrado!$B$1:$B$199, "=Tabasco")</f>
        <v>81367</v>
      </c>
    </row>
    <row r="4" spans="1:6" x14ac:dyDescent="0.25">
      <c r="A4" s="7">
        <v>2019</v>
      </c>
      <c r="B4" s="10">
        <f>SUMIFS(Concentrado!C$1:C$199,Concentrado!$A$1:$A$199,"="&amp;$A4,Concentrado!$B$1:$B$199, "=Tabasco")</f>
        <v>28777</v>
      </c>
      <c r="C4" s="10">
        <f>SUMIFS(Concentrado!D$1:D$199,Concentrado!$A$1:$A$199,"="&amp;$A4,Concentrado!$B$1:$B$199, "=Tabasco")</f>
        <v>71040</v>
      </c>
      <c r="D4" s="10">
        <f>SUMIFS(Concentrado!E$1:E$199,Concentrado!$A$1:$A$199,"="&amp;$A4,Concentrado!$B$1:$B$199, "=Tabasco")</f>
        <v>0</v>
      </c>
      <c r="E4" s="10">
        <f>SUMIFS(Concentrado!F$1:F$199,Concentrado!$A$1:$A$199,"="&amp;$A4,Concentrado!$B$1:$B$199, "=Tabasco")</f>
        <v>3</v>
      </c>
      <c r="F4" s="10">
        <f>SUMIFS(Concentrado!G$1:G$199,Concentrado!$A$1:$A$199,"="&amp;$A4,Concentrado!$B$1:$B$199, "=Tabasco")</f>
        <v>99820</v>
      </c>
    </row>
    <row r="5" spans="1:6" x14ac:dyDescent="0.25">
      <c r="A5" s="7">
        <v>2020</v>
      </c>
      <c r="B5" s="10">
        <f>SUMIFS(Concentrado!C$1:C$199,Concentrado!$A$1:$A$199,"="&amp;$A5,Concentrado!$B$1:$B$199, "=Tabasco")</f>
        <v>19029</v>
      </c>
      <c r="C5" s="10">
        <f>SUMIFS(Concentrado!D$1:D$199,Concentrado!$A$1:$A$199,"="&amp;$A5,Concentrado!$B$1:$B$199, "=Tabasco")</f>
        <v>49399</v>
      </c>
      <c r="D5" s="10">
        <f>SUMIFS(Concentrado!E$1:E$199,Concentrado!$A$1:$A$199,"="&amp;$A5,Concentrado!$B$1:$B$199, "=Tabasco")</f>
        <v>0</v>
      </c>
      <c r="E5" s="10">
        <f>SUMIFS(Concentrado!F$1:F$199,Concentrado!$A$1:$A$199,"="&amp;$A5,Concentrado!$B$1:$B$199, "=Tabasco")</f>
        <v>13</v>
      </c>
      <c r="F5" s="10">
        <f>SUMIFS(Concentrado!G$1:G$199,Concentrado!$A$1:$A$199,"="&amp;$A5,Concentrado!$B$1:$B$199, "=Tabasco")</f>
        <v>68441</v>
      </c>
    </row>
    <row r="6" spans="1:6" x14ac:dyDescent="0.25">
      <c r="A6" s="7">
        <v>2021</v>
      </c>
      <c r="B6" s="10">
        <f>SUMIFS(Concentrado!C$1:C$199,Concentrado!$A$1:$A$199,"="&amp;$A6,Concentrado!$B$1:$B$199, "=Tabasco")</f>
        <v>28000</v>
      </c>
      <c r="C6" s="10">
        <f>SUMIFS(Concentrado!D$1:D$199,Concentrado!$A$1:$A$199,"="&amp;$A6,Concentrado!$B$1:$B$199, "=Tabasco")</f>
        <v>63726</v>
      </c>
      <c r="D6" s="10">
        <f>SUMIFS(Concentrado!E$1:E$199,Concentrado!$A$1:$A$199,"="&amp;$A6,Concentrado!$B$1:$B$199, "=Tabasco")</f>
        <v>0</v>
      </c>
      <c r="E6" s="10">
        <f>SUMIFS(Concentrado!F$1:F$199,Concentrado!$A$1:$A$199,"="&amp;$A6,Concentrado!$B$1:$B$199, "=Tabasco")</f>
        <v>19</v>
      </c>
      <c r="F6" s="10">
        <f>SUMIFS(Concentrado!G$1:G$199,Concentrado!$A$1:$A$199,"="&amp;$A6,Concentrado!$B$1:$B$199, "=Tabasco")</f>
        <v>91745</v>
      </c>
    </row>
    <row r="7" spans="1:6" x14ac:dyDescent="0.25">
      <c r="A7" s="7">
        <v>2022</v>
      </c>
      <c r="B7" s="10">
        <f>SUMIFS(Concentrado!C$1:C$199,Concentrado!$A$1:$A$199,"="&amp;$A7,Concentrado!$B$1:$B$199, "=Tabasco")</f>
        <v>40460</v>
      </c>
      <c r="C7" s="10">
        <f>SUMIFS(Concentrado!D$1:D$199,Concentrado!$A$1:$A$199,"="&amp;$A7,Concentrado!$B$1:$B$199, "=Tabasco")</f>
        <v>75195</v>
      </c>
      <c r="D7" s="10">
        <f>SUMIFS(Concentrado!E$1:E$199,Concentrado!$A$1:$A$199,"="&amp;$A7,Concentrado!$B$1:$B$199, "=Tabasco")</f>
        <v>0</v>
      </c>
      <c r="E7" s="10">
        <f>SUMIFS(Concentrado!F$1:F$199,Concentrado!$A$1:$A$199,"="&amp;$A7,Concentrado!$B$1:$B$199, "=Tabasco")</f>
        <v>4</v>
      </c>
      <c r="F7" s="10">
        <f>SUMIFS(Concentrado!G$1:G$199,Concentrado!$A$1:$A$199,"="&amp;$A7,Concentrado!$B$1:$B$199, "=Tabasco")</f>
        <v>115659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7" width="11.7109375" customWidth="1"/>
    <col min="8" max="8" width="13.7109375" customWidth="1"/>
    <col min="9" max="9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"=Aguascalientes")</f>
        <v>13986</v>
      </c>
      <c r="C2" s="10">
        <f>SUMIFS(Concentrado!D$1:D$199,Concentrado!$A$1:$A$199,"="&amp;$A2,Concentrado!$B$1:$B$199, "=Aguascalientes")</f>
        <v>29986</v>
      </c>
      <c r="D2" s="10">
        <f>SUMIFS(Concentrado!E$1:E$199,Concentrado!$A$1:$A$199,"="&amp;$A2,Concentrado!$B$1:$B$199, "=Aguascalientes")</f>
        <v>0</v>
      </c>
      <c r="E2" s="10">
        <f>SUMIFS(Concentrado!F$1:F$199,Concentrado!$A$1:$A$199,"="&amp;$A2,Concentrado!$B$1:$B$199, "=Aguascalientes")</f>
        <v>4</v>
      </c>
      <c r="F2" s="10">
        <f>SUMIFS(Concentrado!G$1:G$199,Concentrado!$A$1:$A$199,"="&amp;$A2,Concentrado!$B$1:$B$199, "=Aguascalientes")</f>
        <v>43976</v>
      </c>
    </row>
    <row r="3" spans="1:6" x14ac:dyDescent="0.25">
      <c r="A3" s="7">
        <v>2018</v>
      </c>
      <c r="B3" s="10">
        <f>SUMIFS(Concentrado!C$1:C$166,Concentrado!$A$1:$A$166,"="&amp;$A3,Concentrado!$B$1:$B$166, "=Aguascalientes")</f>
        <v>11921</v>
      </c>
      <c r="C3" s="10">
        <f>SUMIFS(Concentrado!D$1:D$166,Concentrado!$A$1:$A$166,"="&amp;$A3,Concentrado!$B$1:$B$166, "=Aguascalientes")</f>
        <v>27234</v>
      </c>
      <c r="D3" s="10">
        <f>SUMIFS(Concentrado!E$1:E$166,Concentrado!$A$1:$A$166,"="&amp;$A3,Concentrado!$B$1:$B$166, "=Aguascalientes")</f>
        <v>0</v>
      </c>
      <c r="E3" s="10">
        <f>SUMIFS(Concentrado!F$1:F$166,Concentrado!$A$1:$A$166,"="&amp;$A3,Concentrado!$B$1:$B$166, "=Aguascalientes")</f>
        <v>5</v>
      </c>
      <c r="F3" s="10">
        <f>SUMIFS(Concentrado!G$1:G$166,Concentrado!$A$1:$A$166,"="&amp;$A3,Concentrado!$B$1:$B$166, "=Aguascalientes")</f>
        <v>39160</v>
      </c>
    </row>
    <row r="4" spans="1:6" x14ac:dyDescent="0.25">
      <c r="A4" s="7">
        <v>2019</v>
      </c>
      <c r="B4" s="10">
        <f>SUMIFS(Concentrado!C$1:C$166,Concentrado!$A$1:$A$166,"="&amp;$A4,Concentrado!$B$1:$B$166, "=Aguascalientes")</f>
        <v>12350</v>
      </c>
      <c r="C4" s="10">
        <f>SUMIFS(Concentrado!D$1:D$166,Concentrado!$A$1:$A$166,"="&amp;$A4,Concentrado!$B$1:$B$166, "=Aguascalientes")</f>
        <v>25472</v>
      </c>
      <c r="D4" s="10">
        <f>SUMIFS(Concentrado!E$1:E$166,Concentrado!$A$1:$A$166,"="&amp;$A4,Concentrado!$B$1:$B$166, "=Aguascalientes")</f>
        <v>0</v>
      </c>
      <c r="E4" s="10">
        <f>SUMIFS(Concentrado!F$1:F$166,Concentrado!$A$1:$A$166,"="&amp;$A4,Concentrado!$B$1:$B$166, "=Aguascalientes")</f>
        <v>3</v>
      </c>
      <c r="F4" s="10">
        <f>SUMIFS(Concentrado!G$1:G$166,Concentrado!$A$1:$A$166,"="&amp;$A4,Concentrado!$B$1:$B$166, "=Aguascalientes")</f>
        <v>37825</v>
      </c>
    </row>
    <row r="5" spans="1:6" x14ac:dyDescent="0.25">
      <c r="A5" s="7">
        <v>2020</v>
      </c>
      <c r="B5" s="10">
        <f>SUMIFS(Concentrado!C$1:C$166,Concentrado!$A$1:$A$166,"="&amp;$A5,Concentrado!$B$1:$B$166, "=Aguascalientes")</f>
        <v>11210</v>
      </c>
      <c r="C5" s="10">
        <f>SUMIFS(Concentrado!D$1:D$166,Concentrado!$A$1:$A$166,"="&amp;$A5,Concentrado!$B$1:$B$166, "=Aguascalientes")</f>
        <v>20261</v>
      </c>
      <c r="D5" s="10">
        <f>SUMIFS(Concentrado!E$1:E$166,Concentrado!$A$1:$A$166,"="&amp;$A5,Concentrado!$B$1:$B$166, "=Aguascalientes")</f>
        <v>0</v>
      </c>
      <c r="E5" s="10">
        <f>SUMIFS(Concentrado!F$1:F$166,Concentrado!$A$1:$A$166,"="&amp;$A5,Concentrado!$B$1:$B$166, "=Aguascalientes")</f>
        <v>15</v>
      </c>
      <c r="F5" s="10">
        <f>SUMIFS(Concentrado!G$1:G$166,Concentrado!$A$1:$A$166,"="&amp;$A5,Concentrado!$B$1:$B$166, "=Aguascalientes")</f>
        <v>31486</v>
      </c>
    </row>
    <row r="6" spans="1:6" x14ac:dyDescent="0.25">
      <c r="A6" s="7">
        <v>2021</v>
      </c>
      <c r="B6" s="10">
        <f>SUMIFS(Concentrado!C$1:C$166,Concentrado!$A$1:$A$166,"="&amp;$A6,Concentrado!$B$1:$B$166, "=Aguascalientes")</f>
        <v>12632</v>
      </c>
      <c r="C6" s="10">
        <f>SUMIFS(Concentrado!D$1:D$166,Concentrado!$A$1:$A$166,"="&amp;$A6,Concentrado!$B$1:$B$166, "=Aguascalientes")</f>
        <v>20893</v>
      </c>
      <c r="D6" s="10">
        <f>SUMIFS(Concentrado!E$1:E$166,Concentrado!$A$1:$A$166,"="&amp;$A6,Concentrado!$B$1:$B$166, "=Aguascalientes")</f>
        <v>0</v>
      </c>
      <c r="E6" s="10">
        <f>SUMIFS(Concentrado!F$1:F$166,Concentrado!$A$1:$A$166,"="&amp;$A6,Concentrado!$B$1:$B$166, "=Aguascalientes")</f>
        <v>1</v>
      </c>
      <c r="F6" s="10">
        <f>SUMIFS(Concentrado!G$1:G$166,Concentrado!$A$1:$A$166,"="&amp;$A6,Concentrado!$B$1:$B$166, "=Aguascalientes")</f>
        <v>33526</v>
      </c>
    </row>
    <row r="7" spans="1:6" x14ac:dyDescent="0.25">
      <c r="A7" s="7">
        <v>2022</v>
      </c>
      <c r="B7" s="10">
        <f>SUMIFS(Concentrado!C$1:C$199,Concentrado!$A$1:$A$199,"="&amp;$A7,Concentrado!$B$1:$B$199, "=Aguascalientes")</f>
        <v>4067</v>
      </c>
      <c r="C7" s="10">
        <f>SUMIFS(Concentrado!D$1:D$199,Concentrado!$A$1:$A$199,"="&amp;$A7,Concentrado!$B$1:$B$199, "=Aguascalientes")</f>
        <v>12730</v>
      </c>
      <c r="D7" s="10">
        <f>SUMIFS(Concentrado!E$1:E$199,Concentrado!$A$1:$A$199,"="&amp;$A7,Concentrado!$B$1:$B$199, "=Aguascalientes")</f>
        <v>0</v>
      </c>
      <c r="E7" s="10">
        <f>SUMIFS(Concentrado!F$1:F$199,Concentrado!$A$1:$A$199,"="&amp;$A7,Concentrado!$B$1:$B$199, "=Aguascalientes")</f>
        <v>0</v>
      </c>
      <c r="F7" s="10">
        <f>SUMIFS(Concentrado!G$1:G$199,Concentrado!$A$1:$A$199,"="&amp;$A7,Concentrado!$B$1:$B$199, "=Aguascalientes")</f>
        <v>16797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"=Tamaulipas")</f>
        <v>56780</v>
      </c>
      <c r="D2" s="10">
        <f>SUMIFS(Concentrado!E$1:E$199,Concentrado!$A$1:$A$199,"="&amp;$A2,Concentrado!$B$1:$B$199, "=Tamaulipas")</f>
        <v>0</v>
      </c>
      <c r="E2" s="10">
        <f>SUMIFS(Concentrado!F$1:F$199,Concentrado!$A$1:$A$199,"="&amp;$A2,Concentrado!$B$1:$B$199, "=Tamaulipas")</f>
        <v>0</v>
      </c>
      <c r="F2" s="10">
        <f>SUMIFS(Concentrado!G$1:G$199,Concentrado!$A$1:$A$199,"="&amp;$A2,Concentrado!$B$1:$B$199, "=Tamaulipas")</f>
        <v>78147</v>
      </c>
    </row>
    <row r="3" spans="1:6" x14ac:dyDescent="0.25">
      <c r="A3" s="7">
        <v>2018</v>
      </c>
      <c r="B3" s="10">
        <f>SUMIFS(Concentrado!C$1:C$199,Concentrado!$A$1:$A$199,"="&amp;$A3,Concentrado!$B$1:$B$199, "=Tamaulipas")</f>
        <v>21922</v>
      </c>
      <c r="C3" s="10">
        <f>SUMIFS(Concentrado!D$1:D$199,Concentrado!$A$1:$A$199,"="&amp;$A3,Concentrado!$B$1:$B$199, "=Tamaulipas")</f>
        <v>55343</v>
      </c>
      <c r="D3" s="10">
        <f>SUMIFS(Concentrado!E$1:E$199,Concentrado!$A$1:$A$199,"="&amp;$A3,Concentrado!$B$1:$B$199, "=Tamaulipas")</f>
        <v>0</v>
      </c>
      <c r="E3" s="10">
        <f>SUMIFS(Concentrado!F$1:F$199,Concentrado!$A$1:$A$199,"="&amp;$A3,Concentrado!$B$1:$B$199, "=Tamaulipas")</f>
        <v>1</v>
      </c>
      <c r="F3" s="10">
        <f>SUMIFS(Concentrado!G$1:G$199,Concentrado!$A$1:$A$199,"="&amp;$A3,Concentrado!$B$1:$B$199, "=Tamaulipas")</f>
        <v>77266</v>
      </c>
    </row>
    <row r="4" spans="1:6" x14ac:dyDescent="0.25">
      <c r="A4" s="7">
        <v>2019</v>
      </c>
      <c r="B4" s="10">
        <f>SUMIFS(Concentrado!C$1:C$199,Concentrado!$A$1:$A$199,"="&amp;$A4,Concentrado!$B$1:$B$199, "=Tamaulipas")</f>
        <v>22605</v>
      </c>
      <c r="C4" s="10">
        <f>SUMIFS(Concentrado!D$1:D$199,Concentrado!$A$1:$A$199,"="&amp;$A4,Concentrado!$B$1:$B$199, "=Tamaulipas")</f>
        <v>52564</v>
      </c>
      <c r="D4" s="10">
        <f>SUMIFS(Concentrado!E$1:E$199,Concentrado!$A$1:$A$199,"="&amp;$A4,Concentrado!$B$1:$B$199, "=Tamaulipas")</f>
        <v>0</v>
      </c>
      <c r="E4" s="10">
        <f>SUMIFS(Concentrado!F$1:F$199,Concentrado!$A$1:$A$199,"="&amp;$A4,Concentrado!$B$1:$B$199, "=Tamaulipas")</f>
        <v>1</v>
      </c>
      <c r="F4" s="10">
        <f>SUMIFS(Concentrado!G$1:G$199,Concentrado!$A$1:$A$199,"="&amp;$A4,Concentrado!$B$1:$B$199, "=Tamaulipas")</f>
        <v>75170</v>
      </c>
    </row>
    <row r="5" spans="1:6" x14ac:dyDescent="0.25">
      <c r="A5" s="7">
        <v>2020</v>
      </c>
      <c r="B5" s="10">
        <f>SUMIFS(Concentrado!C$1:C$199,Concentrado!$A$1:$A$199,"="&amp;$A5,Concentrado!$B$1:$B$199, "=Tamaulipas")</f>
        <v>15294</v>
      </c>
      <c r="C5" s="10">
        <f>SUMIFS(Concentrado!D$1:D$199,Concentrado!$A$1:$A$199,"="&amp;$A5,Concentrado!$B$1:$B$199, "=Tamaulipas")</f>
        <v>36582</v>
      </c>
      <c r="D5" s="10">
        <f>SUMIFS(Concentrado!E$1:E$199,Concentrado!$A$1:$A$199,"="&amp;$A5,Concentrado!$B$1:$B$199, "=Tamaulipas")</f>
        <v>0</v>
      </c>
      <c r="E5" s="10">
        <f>SUMIFS(Concentrado!F$1:F$199,Concentrado!$A$1:$A$199,"="&amp;$A5,Concentrado!$B$1:$B$199, "=Tamaulipas")</f>
        <v>0</v>
      </c>
      <c r="F5" s="10">
        <f>SUMIFS(Concentrado!G$1:G$199,Concentrado!$A$1:$A$199,"="&amp;$A5,Concentrado!$B$1:$B$199, "=Tamaulipas")</f>
        <v>51876</v>
      </c>
    </row>
    <row r="6" spans="1:6" x14ac:dyDescent="0.25">
      <c r="A6" s="7">
        <v>2021</v>
      </c>
      <c r="B6" s="10">
        <f>SUMIFS(Concentrado!C$1:C$199,Concentrado!$A$1:$A$199,"="&amp;$A6,Concentrado!$B$1:$B$199, "=Tamaulipas")</f>
        <v>15913</v>
      </c>
      <c r="C6" s="10">
        <f>SUMIFS(Concentrado!D$1:D$199,Concentrado!$A$1:$A$199,"="&amp;$A6,Concentrado!$B$1:$B$199, "=Tamaulipas")</f>
        <v>36023</v>
      </c>
      <c r="D6" s="10">
        <f>SUMIFS(Concentrado!E$1:E$199,Concentrado!$A$1:$A$199,"="&amp;$A6,Concentrado!$B$1:$B$199, "=Tamaulipas")</f>
        <v>0</v>
      </c>
      <c r="E6" s="10">
        <f>SUMIFS(Concentrado!F$1:F$199,Concentrado!$A$1:$A$199,"="&amp;$A6,Concentrado!$B$1:$B$199, "=Tamaulipas")</f>
        <v>0</v>
      </c>
      <c r="F6" s="10">
        <f>SUMIFS(Concentrado!G$1:G$199,Concentrado!$A$1:$A$199,"="&amp;$A6,Concentrado!$B$1:$B$199, "=Tamaulipas")</f>
        <v>51936</v>
      </c>
    </row>
    <row r="7" spans="1:6" x14ac:dyDescent="0.25">
      <c r="A7" s="7">
        <v>2022</v>
      </c>
      <c r="B7" s="10">
        <f>SUMIFS(Concentrado!C$1:C$199,Concentrado!$A$1:$A$199,"="&amp;$A7,Concentrado!$B$1:$B$199, "=Tamaulipas")</f>
        <v>16658</v>
      </c>
      <c r="C7" s="10">
        <f>SUMIFS(Concentrado!D$1:D$199,Concentrado!$A$1:$A$199,"="&amp;$A7,Concentrado!$B$1:$B$199, "=Tamaulipas")</f>
        <v>37666</v>
      </c>
      <c r="D7" s="10">
        <f>SUMIFS(Concentrado!E$1:E$199,Concentrado!$A$1:$A$199,"="&amp;$A7,Concentrado!$B$1:$B$199, "=Tamaulipas")</f>
        <v>0</v>
      </c>
      <c r="E7" s="10">
        <f>SUMIFS(Concentrado!F$1:F$199,Concentrado!$A$1:$A$199,"="&amp;$A7,Concentrado!$B$1:$B$199, "=Tamaulipas")</f>
        <v>71</v>
      </c>
      <c r="F7" s="10">
        <f>SUMIFS(Concentrado!G$1:G$199,Concentrado!$A$1:$A$199,"="&amp;$A7,Concentrado!$B$1:$B$199, "=Tamaulipas")</f>
        <v>54395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"=Tlaxcala")</f>
        <v>28219</v>
      </c>
      <c r="D2" s="10">
        <f>SUMIFS(Concentrado!E$1:E$199,Concentrado!$A$1:$A$199,"="&amp;$A2,Concentrado!$B$1:$B$199, "=Tlaxcala")</f>
        <v>0</v>
      </c>
      <c r="E2" s="10">
        <f>SUMIFS(Concentrado!F$1:F$199,Concentrado!$A$1:$A$199,"="&amp;$A2,Concentrado!$B$1:$B$199, "=Tlaxcala")</f>
        <v>1</v>
      </c>
      <c r="F2" s="10">
        <f>SUMIFS(Concentrado!G$1:G$199,Concentrado!$A$1:$A$199,"="&amp;$A2,Concentrado!$B$1:$B$199, "=Tlaxcala")</f>
        <v>39548</v>
      </c>
    </row>
    <row r="3" spans="1:6" x14ac:dyDescent="0.25">
      <c r="A3" s="7">
        <v>2018</v>
      </c>
      <c r="B3" s="10">
        <f>SUMIFS(Concentrado!C$1:C$199,Concentrado!$A$1:$A$199,"="&amp;$A3,Concentrado!$B$1:$B$199, "=Tlaxcala")</f>
        <v>19509</v>
      </c>
      <c r="C3" s="10">
        <f>SUMIFS(Concentrado!D$1:D$199,Concentrado!$A$1:$A$199,"="&amp;$A3,Concentrado!$B$1:$B$199, "=Tlaxcala")</f>
        <v>35146</v>
      </c>
      <c r="D3" s="10">
        <f>SUMIFS(Concentrado!E$1:E$199,Concentrado!$A$1:$A$199,"="&amp;$A3,Concentrado!$B$1:$B$199, "=Tlaxcala")</f>
        <v>0</v>
      </c>
      <c r="E3" s="10">
        <f>SUMIFS(Concentrado!F$1:F$199,Concentrado!$A$1:$A$199,"="&amp;$A3,Concentrado!$B$1:$B$199, "=Tlaxcala")</f>
        <v>0</v>
      </c>
      <c r="F3" s="10">
        <f>SUMIFS(Concentrado!G$1:G$199,Concentrado!$A$1:$A$199,"="&amp;$A3,Concentrado!$B$1:$B$199, "=Tlaxcala")</f>
        <v>54655</v>
      </c>
    </row>
    <row r="4" spans="1:6" x14ac:dyDescent="0.25">
      <c r="A4" s="7">
        <v>2019</v>
      </c>
      <c r="B4" s="10">
        <f>SUMIFS(Concentrado!C$1:C$199,Concentrado!$A$1:$A$199,"="&amp;$A4,Concentrado!$B$1:$B$199, "=Tlaxcala")</f>
        <v>23943</v>
      </c>
      <c r="C4" s="10">
        <f>SUMIFS(Concentrado!D$1:D$199,Concentrado!$A$1:$A$199,"="&amp;$A4,Concentrado!$B$1:$B$199, "=Tlaxcala")</f>
        <v>37119</v>
      </c>
      <c r="D4" s="10">
        <f>SUMIFS(Concentrado!E$1:E$199,Concentrado!$A$1:$A$199,"="&amp;$A4,Concentrado!$B$1:$B$199, "=Tlaxcala")</f>
        <v>0</v>
      </c>
      <c r="E4" s="10">
        <f>SUMIFS(Concentrado!F$1:F$199,Concentrado!$A$1:$A$199,"="&amp;$A4,Concentrado!$B$1:$B$199, "=Tlaxcala")</f>
        <v>1</v>
      </c>
      <c r="F4" s="10">
        <f>SUMIFS(Concentrado!G$1:G$199,Concentrado!$A$1:$A$199,"="&amp;$A4,Concentrado!$B$1:$B$199, "=Tlaxcala")</f>
        <v>61063</v>
      </c>
    </row>
    <row r="5" spans="1:6" x14ac:dyDescent="0.25">
      <c r="A5" s="7">
        <v>2020</v>
      </c>
      <c r="B5" s="10">
        <f>SUMIFS(Concentrado!C$1:C$199,Concentrado!$A$1:$A$199,"="&amp;$A5,Concentrado!$B$1:$B$199, "=Tlaxcala")</f>
        <v>13895</v>
      </c>
      <c r="C5" s="10">
        <f>SUMIFS(Concentrado!D$1:D$199,Concentrado!$A$1:$A$199,"="&amp;$A5,Concentrado!$B$1:$B$199, "=Tlaxcala")</f>
        <v>22369</v>
      </c>
      <c r="D5" s="10">
        <f>SUMIFS(Concentrado!E$1:E$199,Concentrado!$A$1:$A$199,"="&amp;$A5,Concentrado!$B$1:$B$199, "=Tlaxcala")</f>
        <v>0</v>
      </c>
      <c r="E5" s="10">
        <f>SUMIFS(Concentrado!F$1:F$199,Concentrado!$A$1:$A$199,"="&amp;$A5,Concentrado!$B$1:$B$199, "=Tlaxcala")</f>
        <v>0</v>
      </c>
      <c r="F5" s="10">
        <f>SUMIFS(Concentrado!G$1:G$199,Concentrado!$A$1:$A$199,"="&amp;$A5,Concentrado!$B$1:$B$199, "=Tlaxcala")</f>
        <v>36264</v>
      </c>
    </row>
    <row r="6" spans="1:6" x14ac:dyDescent="0.25">
      <c r="A6" s="7">
        <v>2021</v>
      </c>
      <c r="B6" s="10">
        <f>SUMIFS(Concentrado!C$1:C$199,Concentrado!$A$1:$A$199,"="&amp;$A6,Concentrado!$B$1:$B$199, "=Tlaxcala")</f>
        <v>14758</v>
      </c>
      <c r="C6" s="10">
        <f>SUMIFS(Concentrado!D$1:D$199,Concentrado!$A$1:$A$199,"="&amp;$A6,Concentrado!$B$1:$B$199, "=Tlaxcala")</f>
        <v>23028</v>
      </c>
      <c r="D6" s="10">
        <f>SUMIFS(Concentrado!E$1:E$199,Concentrado!$A$1:$A$199,"="&amp;$A6,Concentrado!$B$1:$B$199, "=Tlaxcala")</f>
        <v>0</v>
      </c>
      <c r="E6" s="10">
        <f>SUMIFS(Concentrado!F$1:F$199,Concentrado!$A$1:$A$199,"="&amp;$A6,Concentrado!$B$1:$B$199, "=Tlaxcala")</f>
        <v>0</v>
      </c>
      <c r="F6" s="10">
        <f>SUMIFS(Concentrado!G$1:G$199,Concentrado!$A$1:$A$199,"="&amp;$A6,Concentrado!$B$1:$B$199, "=Tlaxcala")</f>
        <v>37786</v>
      </c>
    </row>
    <row r="7" spans="1:6" x14ac:dyDescent="0.25">
      <c r="A7" s="7">
        <v>2022</v>
      </c>
      <c r="B7" s="10">
        <f>SUMIFS(Concentrado!C$1:C$199,Concentrado!$A$1:$A$199,"="&amp;$A7,Concentrado!$B$1:$B$199, "=Tlaxcala")</f>
        <v>14267</v>
      </c>
      <c r="C7" s="10">
        <f>SUMIFS(Concentrado!D$1:D$199,Concentrado!$A$1:$A$199,"="&amp;$A7,Concentrado!$B$1:$B$199, "=Tlaxcala")</f>
        <v>25430</v>
      </c>
      <c r="D7" s="10">
        <f>SUMIFS(Concentrado!E$1:E$199,Concentrado!$A$1:$A$199,"="&amp;$A7,Concentrado!$B$1:$B$199, "=Tlaxcala")</f>
        <v>0</v>
      </c>
      <c r="E7" s="10">
        <f>SUMIFS(Concentrado!F$1:F$199,Concentrado!$A$1:$A$199,"="&amp;$A7,Concentrado!$B$1:$B$199, "=Tlaxcala")</f>
        <v>4</v>
      </c>
      <c r="F7" s="10">
        <f>SUMIFS(Concentrado!G$1:G$199,Concentrado!$A$1:$A$199,"="&amp;$A7,Concentrado!$B$1:$B$199, "=Tlaxcala")</f>
        <v>39701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"=Veracruz")</f>
        <v>44835</v>
      </c>
      <c r="C2" s="10">
        <f>SUMIFS(Concentrado!D$1:D$199,Concentrado!$A$1:$A$199,"="&amp;$A2,Concentrado!$B$1:$B$199, "=Veracruz")</f>
        <v>123564</v>
      </c>
      <c r="D2" s="10">
        <f>SUMIFS(Concentrado!E$1:E$199,Concentrado!$A$1:$A$199,"="&amp;$A2,Concentrado!$B$1:$B$199, "=Veracruz")</f>
        <v>0</v>
      </c>
      <c r="E2" s="10">
        <f>SUMIFS(Concentrado!F$1:F$199,Concentrado!$A$1:$A$199,"="&amp;$A2,Concentrado!$B$1:$B$199, "=Veracruz")</f>
        <v>4</v>
      </c>
      <c r="F2" s="10">
        <f>SUMIFS(Concentrado!G$1:G$199,Concentrado!$A$1:$A$199,"="&amp;$A2,Concentrado!$B$1:$B$199, "=Veracruz")</f>
        <v>168403</v>
      </c>
    </row>
    <row r="3" spans="1:6" x14ac:dyDescent="0.25">
      <c r="A3" s="7">
        <v>2018</v>
      </c>
      <c r="B3" s="10">
        <f>SUMIFS(Concentrado!C$1:C$199,Concentrado!$A$1:$A$199,"="&amp;$A3,Concentrado!$B$1:$B$199, "=Veracruz")</f>
        <v>44055</v>
      </c>
      <c r="C3" s="10">
        <f>SUMIFS(Concentrado!D$1:D$199,Concentrado!$A$1:$A$199,"="&amp;$A3,Concentrado!$B$1:$B$199, "=Veracruz")</f>
        <v>119265</v>
      </c>
      <c r="D3" s="10">
        <f>SUMIFS(Concentrado!E$1:E$199,Concentrado!$A$1:$A$199,"="&amp;$A3,Concentrado!$B$1:$B$199, "=Veracruz")</f>
        <v>0</v>
      </c>
      <c r="E3" s="10">
        <f>SUMIFS(Concentrado!F$1:F$199,Concentrado!$A$1:$A$199,"="&amp;$A3,Concentrado!$B$1:$B$199, "=Veracruz")</f>
        <v>7</v>
      </c>
      <c r="F3" s="10">
        <f>SUMIFS(Concentrado!G$1:G$199,Concentrado!$A$1:$A$199,"="&amp;$A3,Concentrado!$B$1:$B$199, "=Veracruz")</f>
        <v>163327</v>
      </c>
    </row>
    <row r="4" spans="1:6" x14ac:dyDescent="0.25">
      <c r="A4" s="7">
        <v>2019</v>
      </c>
      <c r="B4" s="10">
        <f>SUMIFS(Concentrado!C$1:C$199,Concentrado!$A$1:$A$199,"="&amp;$A4,Concentrado!$B$1:$B$199, "=Veracruz")</f>
        <v>42459</v>
      </c>
      <c r="C4" s="10">
        <f>SUMIFS(Concentrado!D$1:D$199,Concentrado!$A$1:$A$199,"="&amp;$A4,Concentrado!$B$1:$B$199, "=Veracruz")</f>
        <v>113694</v>
      </c>
      <c r="D4" s="10">
        <f>SUMIFS(Concentrado!E$1:E$199,Concentrado!$A$1:$A$199,"="&amp;$A4,Concentrado!$B$1:$B$199, "=Veracruz")</f>
        <v>0</v>
      </c>
      <c r="E4" s="10">
        <f>SUMIFS(Concentrado!F$1:F$199,Concentrado!$A$1:$A$199,"="&amp;$A4,Concentrado!$B$1:$B$199, "=Veracruz")</f>
        <v>1</v>
      </c>
      <c r="F4" s="10">
        <f>SUMIFS(Concentrado!G$1:G$199,Concentrado!$A$1:$A$199,"="&amp;$A4,Concentrado!$B$1:$B$199, "=Veracruz")</f>
        <v>156154</v>
      </c>
    </row>
    <row r="5" spans="1:6" x14ac:dyDescent="0.25">
      <c r="A5" s="7">
        <v>2020</v>
      </c>
      <c r="B5" s="10">
        <f>SUMIFS(Concentrado!C$1:C$199,Concentrado!$A$1:$A$199,"="&amp;$A5,Concentrado!$B$1:$B$199, "=Veracruz")</f>
        <v>29940</v>
      </c>
      <c r="C5" s="10">
        <f>SUMIFS(Concentrado!D$1:D$199,Concentrado!$A$1:$A$199,"="&amp;$A5,Concentrado!$B$1:$B$199, "=Veracruz")</f>
        <v>80450</v>
      </c>
      <c r="D5" s="10">
        <f>SUMIFS(Concentrado!E$1:E$199,Concentrado!$A$1:$A$199,"="&amp;$A5,Concentrado!$B$1:$B$199, "=Veracruz")</f>
        <v>0</v>
      </c>
      <c r="E5" s="10">
        <f>SUMIFS(Concentrado!F$1:F$199,Concentrado!$A$1:$A$199,"="&amp;$A5,Concentrado!$B$1:$B$199, "=Veracruz")</f>
        <v>6</v>
      </c>
      <c r="F5" s="10">
        <f>SUMIFS(Concentrado!G$1:G$199,Concentrado!$A$1:$A$199,"="&amp;$A5,Concentrado!$B$1:$B$199, "=Veracruz")</f>
        <v>110396</v>
      </c>
    </row>
    <row r="6" spans="1:6" x14ac:dyDescent="0.25">
      <c r="A6" s="7">
        <v>2021</v>
      </c>
      <c r="B6" s="10">
        <f>SUMIFS(Concentrado!C$1:C$199,Concentrado!$A$1:$A$199,"="&amp;$A6,Concentrado!$B$1:$B$199, "=Veracruz")</f>
        <v>34230</v>
      </c>
      <c r="C6" s="10">
        <f>SUMIFS(Concentrado!D$1:D$199,Concentrado!$A$1:$A$199,"="&amp;$A6,Concentrado!$B$1:$B$199, "=Veracruz")</f>
        <v>83116</v>
      </c>
      <c r="D6" s="10">
        <f>SUMIFS(Concentrado!E$1:E$199,Concentrado!$A$1:$A$199,"="&amp;$A6,Concentrado!$B$1:$B$199, "=Veracruz")</f>
        <v>0</v>
      </c>
      <c r="E6" s="10">
        <f>SUMIFS(Concentrado!F$1:F$199,Concentrado!$A$1:$A$199,"="&amp;$A6,Concentrado!$B$1:$B$199, "=Veracruz")</f>
        <v>8</v>
      </c>
      <c r="F6" s="10">
        <f>SUMIFS(Concentrado!G$1:G$199,Concentrado!$A$1:$A$199,"="&amp;$A6,Concentrado!$B$1:$B$199, "=Veracruz")</f>
        <v>117354</v>
      </c>
    </row>
    <row r="7" spans="1:6" x14ac:dyDescent="0.25">
      <c r="A7" s="7">
        <v>2022</v>
      </c>
      <c r="B7" s="10">
        <f>SUMIFS(Concentrado!C$1:C$199,Concentrado!$A$1:$A$199,"="&amp;$A7,Concentrado!$B$1:$B$199, "=Veracruz")</f>
        <v>37069</v>
      </c>
      <c r="C7" s="10">
        <f>SUMIFS(Concentrado!D$1:D$199,Concentrado!$A$1:$A$199,"="&amp;$A7,Concentrado!$B$1:$B$199, "=Veracruz")</f>
        <v>85595</v>
      </c>
      <c r="D7" s="10">
        <f>SUMIFS(Concentrado!E$1:E$199,Concentrado!$A$1:$A$199,"="&amp;$A7,Concentrado!$B$1:$B$199, "=Veracruz")</f>
        <v>0</v>
      </c>
      <c r="E7" s="10">
        <f>SUMIFS(Concentrado!F$1:F$199,Concentrado!$A$1:$A$199,"="&amp;$A7,Concentrado!$B$1:$B$199, "=Veracruz")</f>
        <v>11</v>
      </c>
      <c r="F7" s="10">
        <f>SUMIFS(Concentrado!G$1:G$199,Concentrado!$A$1:$A$199,"="&amp;$A7,Concentrado!$B$1:$B$199, "=Veracruz")</f>
        <v>122675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"=Yucatán")</f>
        <v>18435</v>
      </c>
      <c r="C2" s="10">
        <f>SUMIFS(Concentrado!D$1:D$199,Concentrado!$A$1:$A$199,"="&amp;$A2,Concentrado!$B$1:$B$199, "=Yucatán")</f>
        <v>37646</v>
      </c>
      <c r="D2" s="10">
        <f>SUMIFS(Concentrado!E$1:E$199,Concentrado!$A$1:$A$199,"="&amp;$A2,Concentrado!$B$1:$B$199, "=Yucatán")</f>
        <v>0</v>
      </c>
      <c r="E2" s="10">
        <f>SUMIFS(Concentrado!F$1:F$199,Concentrado!$A$1:$A$199,"="&amp;$A2,Concentrado!$B$1:$B$199, "=Yucatán")</f>
        <v>9</v>
      </c>
      <c r="F2" s="10">
        <f>SUMIFS(Concentrado!G$1:G$199,Concentrado!$A$1:$A$199,"="&amp;$A2,Concentrado!$B$1:$B$199, "=Yucatán")</f>
        <v>56090</v>
      </c>
    </row>
    <row r="3" spans="1:6" x14ac:dyDescent="0.25">
      <c r="A3" s="7">
        <v>2018</v>
      </c>
      <c r="B3" s="10">
        <f>SUMIFS(Concentrado!C$1:C$199,Concentrado!$A$1:$A$199,"="&amp;$A3,Concentrado!$B$1:$B$199, "=Yucatán")</f>
        <v>17329</v>
      </c>
      <c r="C3" s="10">
        <f>SUMIFS(Concentrado!D$1:D$199,Concentrado!$A$1:$A$199,"="&amp;$A3,Concentrado!$B$1:$B$199, "=Yucatán")</f>
        <v>35739</v>
      </c>
      <c r="D3" s="10">
        <f>SUMIFS(Concentrado!E$1:E$199,Concentrado!$A$1:$A$199,"="&amp;$A3,Concentrado!$B$1:$B$199, "=Yucatán")</f>
        <v>0</v>
      </c>
      <c r="E3" s="10">
        <f>SUMIFS(Concentrado!F$1:F$199,Concentrado!$A$1:$A$199,"="&amp;$A3,Concentrado!$B$1:$B$199, "=Yucatán")</f>
        <v>105</v>
      </c>
      <c r="F3" s="10">
        <f>SUMIFS(Concentrado!G$1:G$199,Concentrado!$A$1:$A$199,"="&amp;$A3,Concentrado!$B$1:$B$199, "=Yucatán")</f>
        <v>53173</v>
      </c>
    </row>
    <row r="4" spans="1:6" x14ac:dyDescent="0.25">
      <c r="A4" s="7">
        <v>2019</v>
      </c>
      <c r="B4" s="10">
        <f>SUMIFS(Concentrado!C$1:C$199,Concentrado!$A$1:$A$199,"="&amp;$A4,Concentrado!$B$1:$B$199, "=Yucatán")</f>
        <v>18028</v>
      </c>
      <c r="C4" s="10">
        <f>SUMIFS(Concentrado!D$1:D$199,Concentrado!$A$1:$A$199,"="&amp;$A4,Concentrado!$B$1:$B$199, "=Yucatán")</f>
        <v>37291</v>
      </c>
      <c r="D4" s="10">
        <f>SUMIFS(Concentrado!E$1:E$199,Concentrado!$A$1:$A$199,"="&amp;$A4,Concentrado!$B$1:$B$199, "=Yucatán")</f>
        <v>0</v>
      </c>
      <c r="E4" s="10">
        <f>SUMIFS(Concentrado!F$1:F$199,Concentrado!$A$1:$A$199,"="&amp;$A4,Concentrado!$B$1:$B$199, "=Yucatán")</f>
        <v>17</v>
      </c>
      <c r="F4" s="10">
        <f>SUMIFS(Concentrado!G$1:G$199,Concentrado!$A$1:$A$199,"="&amp;$A4,Concentrado!$B$1:$B$199, "=Yucatán")</f>
        <v>55336</v>
      </c>
    </row>
    <row r="5" spans="1:6" x14ac:dyDescent="0.25">
      <c r="A5" s="7">
        <v>2020</v>
      </c>
      <c r="B5" s="10">
        <f>SUMIFS(Concentrado!C$1:C$199,Concentrado!$A$1:$A$199,"="&amp;$A5,Concentrado!$B$1:$B$199, "=Yucatán")</f>
        <v>13166</v>
      </c>
      <c r="C5" s="10">
        <f>SUMIFS(Concentrado!D$1:D$199,Concentrado!$A$1:$A$199,"="&amp;$A5,Concentrado!$B$1:$B$199, "=Yucatán")</f>
        <v>27950</v>
      </c>
      <c r="D5" s="10">
        <f>SUMIFS(Concentrado!E$1:E$199,Concentrado!$A$1:$A$199,"="&amp;$A5,Concentrado!$B$1:$B$199, "=Yucatán")</f>
        <v>0</v>
      </c>
      <c r="E5" s="10">
        <f>SUMIFS(Concentrado!F$1:F$199,Concentrado!$A$1:$A$199,"="&amp;$A5,Concentrado!$B$1:$B$199, "=Yucatán")</f>
        <v>26</v>
      </c>
      <c r="F5" s="10">
        <f>SUMIFS(Concentrado!G$1:G$199,Concentrado!$A$1:$A$199,"="&amp;$A5,Concentrado!$B$1:$B$199, "=Yucatán")</f>
        <v>41142</v>
      </c>
    </row>
    <row r="6" spans="1:6" x14ac:dyDescent="0.25">
      <c r="A6" s="7">
        <v>2021</v>
      </c>
      <c r="B6" s="10">
        <f>SUMIFS(Concentrado!C$1:C$199,Concentrado!$A$1:$A$199,"="&amp;$A6,Concentrado!$B$1:$B$199, "=Yucatán")</f>
        <v>16039</v>
      </c>
      <c r="C6" s="10">
        <f>SUMIFS(Concentrado!D$1:D$199,Concentrado!$A$1:$A$199,"="&amp;$A6,Concentrado!$B$1:$B$199, "=Yucatán")</f>
        <v>30476</v>
      </c>
      <c r="D6" s="10">
        <f>SUMIFS(Concentrado!E$1:E$199,Concentrado!$A$1:$A$199,"="&amp;$A6,Concentrado!$B$1:$B$199, "=Yucatán")</f>
        <v>1</v>
      </c>
      <c r="E6" s="10">
        <f>SUMIFS(Concentrado!F$1:F$199,Concentrado!$A$1:$A$199,"="&amp;$A6,Concentrado!$B$1:$B$199, "=Yucatán")</f>
        <v>22</v>
      </c>
      <c r="F6" s="10">
        <f>SUMIFS(Concentrado!G$1:G$199,Concentrado!$A$1:$A$199,"="&amp;$A6,Concentrado!$B$1:$B$199, "=Yucatán")</f>
        <v>46538</v>
      </c>
    </row>
    <row r="7" spans="1:6" x14ac:dyDescent="0.25">
      <c r="A7" s="7">
        <v>2022</v>
      </c>
      <c r="B7" s="10">
        <f>SUMIFS(Concentrado!C$1:C$199,Concentrado!$A$1:$A$199,"="&amp;$A7,Concentrado!$B$1:$B$199, "=Yucatán")</f>
        <v>16228</v>
      </c>
      <c r="C7" s="10">
        <f>SUMIFS(Concentrado!D$1:D$199,Concentrado!$A$1:$A$199,"="&amp;$A7,Concentrado!$B$1:$B$199, "=Yucatán")</f>
        <v>30741</v>
      </c>
      <c r="D7" s="10">
        <f>SUMIFS(Concentrado!E$1:E$199,Concentrado!$A$1:$A$199,"="&amp;$A7,Concentrado!$B$1:$B$199, "=Yucatán")</f>
        <v>0</v>
      </c>
      <c r="E7" s="10">
        <f>SUMIFS(Concentrado!F$1:F$199,Concentrado!$A$1:$A$199,"="&amp;$A7,Concentrado!$B$1:$B$199, "=Yucatán")</f>
        <v>21</v>
      </c>
      <c r="F7" s="10">
        <f>SUMIFS(Concentrado!G$1:G$199,Concentrado!$A$1:$A$199,"="&amp;$A7,Concentrado!$B$1:$B$199, "=Yucatán")</f>
        <v>46990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8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"=Zacatecas")</f>
        <v>10315</v>
      </c>
      <c r="C2" s="10">
        <f>SUMIFS(Concentrado!D$1:D$199,Concentrado!$A$1:$A$199,"="&amp;$A2,Concentrado!$B$1:$B$199, "=Zacatecas")</f>
        <v>30944</v>
      </c>
      <c r="D2" s="10">
        <f>SUMIFS(Concentrado!E$1:E$199,Concentrado!$A$1:$A$199,"="&amp;$A2,Concentrado!$B$1:$B$199, "=Zacatecas")</f>
        <v>0</v>
      </c>
      <c r="E2" s="10">
        <f>SUMIFS(Concentrado!F$1:F$199,Concentrado!$A$1:$A$199,"="&amp;$A2,Concentrado!$B$1:$B$199, "=Zacatecas")</f>
        <v>5</v>
      </c>
      <c r="F2" s="10">
        <f>SUMIFS(Concentrado!G$1:G$199,Concentrado!$A$1:$A$199,"="&amp;$A2,Concentrado!$B$1:$B$199, "=Zacatecas")</f>
        <v>41264</v>
      </c>
    </row>
    <row r="3" spans="1:6" x14ac:dyDescent="0.25">
      <c r="A3" s="7">
        <v>2018</v>
      </c>
      <c r="B3" s="10">
        <f>SUMIFS(Concentrado!C$1:C$199,Concentrado!$A$1:$A$199,"="&amp;$A3,Concentrado!$B$1:$B$199, "=Zacatecas")</f>
        <v>9733</v>
      </c>
      <c r="C3" s="10">
        <f>SUMIFS(Concentrado!D$1:D$199,Concentrado!$A$1:$A$199,"="&amp;$A3,Concentrado!$B$1:$B$199, "=Zacatecas")</f>
        <v>28756</v>
      </c>
      <c r="D3" s="10">
        <f>SUMIFS(Concentrado!E$1:E$199,Concentrado!$A$1:$A$199,"="&amp;$A3,Concentrado!$B$1:$B$199, "=Zacatecas")</f>
        <v>0</v>
      </c>
      <c r="E3" s="10">
        <f>SUMIFS(Concentrado!F$1:F$199,Concentrado!$A$1:$A$199,"="&amp;$A3,Concentrado!$B$1:$B$199, "=Zacatecas")</f>
        <v>7</v>
      </c>
      <c r="F3" s="10">
        <f>SUMIFS(Concentrado!G$1:G$199,Concentrado!$A$1:$A$199,"="&amp;$A3,Concentrado!$B$1:$B$199, "=Zacatecas")</f>
        <v>38496</v>
      </c>
    </row>
    <row r="4" spans="1:6" x14ac:dyDescent="0.25">
      <c r="A4" s="7">
        <v>2019</v>
      </c>
      <c r="B4" s="10">
        <f>SUMIFS(Concentrado!C$1:C$199,Concentrado!$A$1:$A$199,"="&amp;$A4,Concentrado!$B$1:$B$199, "=Zacatecas")</f>
        <v>9493</v>
      </c>
      <c r="C4" s="10">
        <f>SUMIFS(Concentrado!D$1:D$199,Concentrado!$A$1:$A$199,"="&amp;$A4,Concentrado!$B$1:$B$199, "=Zacatecas")</f>
        <v>26901</v>
      </c>
      <c r="D4" s="10">
        <f>SUMIFS(Concentrado!E$1:E$199,Concentrado!$A$1:$A$199,"="&amp;$A4,Concentrado!$B$1:$B$199, "=Zacatecas")</f>
        <v>0</v>
      </c>
      <c r="E4" s="10">
        <f>SUMIFS(Concentrado!F$1:F$199,Concentrado!$A$1:$A$199,"="&amp;$A4,Concentrado!$B$1:$B$199, "=Zacatecas")</f>
        <v>10</v>
      </c>
      <c r="F4" s="10">
        <f>SUMIFS(Concentrado!G$1:G$199,Concentrado!$A$1:$A$199,"="&amp;$A4,Concentrado!$B$1:$B$199, "=Zacatecas")</f>
        <v>36404</v>
      </c>
    </row>
    <row r="5" spans="1:6" x14ac:dyDescent="0.25">
      <c r="A5" s="7">
        <v>2020</v>
      </c>
      <c r="B5" s="10">
        <f>SUMIFS(Concentrado!C$1:C$199,Concentrado!$A$1:$A$199,"="&amp;$A5,Concentrado!$B$1:$B$199, "=Zacatecas")</f>
        <v>5724</v>
      </c>
      <c r="C5" s="10">
        <f>SUMIFS(Concentrado!D$1:D$199,Concentrado!$A$1:$A$199,"="&amp;$A5,Concentrado!$B$1:$B$199, "=Zacatecas")</f>
        <v>19769</v>
      </c>
      <c r="D5" s="10">
        <f>SUMIFS(Concentrado!E$1:E$199,Concentrado!$A$1:$A$199,"="&amp;$A5,Concentrado!$B$1:$B$199, "=Zacatecas")</f>
        <v>0</v>
      </c>
      <c r="E5" s="10">
        <f>SUMIFS(Concentrado!F$1:F$199,Concentrado!$A$1:$A$199,"="&amp;$A5,Concentrado!$B$1:$B$199, "=Zacatecas")</f>
        <v>5</v>
      </c>
      <c r="F5" s="10">
        <f>SUMIFS(Concentrado!G$1:G$199,Concentrado!$A$1:$A$199,"="&amp;$A5,Concentrado!$B$1:$B$199, "=Zacatecas")</f>
        <v>25498</v>
      </c>
    </row>
    <row r="6" spans="1:6" x14ac:dyDescent="0.25">
      <c r="A6" s="7">
        <v>2021</v>
      </c>
      <c r="B6" s="10">
        <f>SUMIFS(Concentrado!C$1:C$199,Concentrado!$A$1:$A$199,"="&amp;$A6,Concentrado!$B$1:$B$199, "=Zacatecas")</f>
        <v>6945</v>
      </c>
      <c r="C6" s="10">
        <f>SUMIFS(Concentrado!D$1:D$199,Concentrado!$A$1:$A$199,"="&amp;$A6,Concentrado!$B$1:$B$199, "=Zacatecas")</f>
        <v>20398</v>
      </c>
      <c r="D6" s="10">
        <f>SUMIFS(Concentrado!E$1:E$199,Concentrado!$A$1:$A$199,"="&amp;$A6,Concentrado!$B$1:$B$199, "=Zacatecas")</f>
        <v>0</v>
      </c>
      <c r="E6" s="10">
        <f>SUMIFS(Concentrado!F$1:F$199,Concentrado!$A$1:$A$199,"="&amp;$A6,Concentrado!$B$1:$B$199, "=Zacatecas")</f>
        <v>35</v>
      </c>
      <c r="F6" s="10">
        <f>SUMIFS(Concentrado!G$1:G$199,Concentrado!$A$1:$A$199,"="&amp;$A6,Concentrado!$B$1:$B$199, "=Zacatecas")</f>
        <v>27378</v>
      </c>
    </row>
    <row r="7" spans="1:6" x14ac:dyDescent="0.25">
      <c r="A7" s="7">
        <v>2022</v>
      </c>
      <c r="B7" s="10">
        <f>SUMIFS(Concentrado!C$1:C$199,Concentrado!$A$1:$A$199,"="&amp;$A7,Concentrado!$B$1:$B$199, "=Zacatecas")</f>
        <v>7669</v>
      </c>
      <c r="C7" s="10">
        <f>SUMIFS(Concentrado!D$1:D$199,Concentrado!$A$1:$A$199,"="&amp;$A7,Concentrado!$B$1:$B$199, "=Zacatecas")</f>
        <v>19646</v>
      </c>
      <c r="D7" s="10">
        <f>SUMIFS(Concentrado!E$1:E$199,Concentrado!$A$1:$A$199,"="&amp;$A7,Concentrado!$B$1:$B$199, "=Zacatecas")</f>
        <v>0</v>
      </c>
      <c r="E7" s="10">
        <f>SUMIFS(Concentrado!F$1:F$199,Concentrado!$A$1:$A$199,"="&amp;$A7,Concentrado!$B$1:$B$199, "=Zacatecas")</f>
        <v>17</v>
      </c>
      <c r="F7" s="10">
        <f>SUMIFS(Concentrado!G$1:G$199,Concentrado!$A$1:$A$199,"="&amp;$A7,Concentrado!$B$1:$B$199, "=Zacatecas")</f>
        <v>27332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"=Baja California")</f>
        <v>30411</v>
      </c>
      <c r="D2" s="10">
        <f>SUMIFS(Concentrado!E$1:E$199,Concentrado!$A$1:$A$199,"="&amp;$A2,Concentrado!$B$1:$B$199, "=Baja California")</f>
        <v>0</v>
      </c>
      <c r="E2" s="10">
        <f>SUMIFS(Concentrado!F$1:F$199,Concentrado!$A$1:$A$199,"="&amp;$A2,Concentrado!$B$1:$B$199, "=Baja California")</f>
        <v>28</v>
      </c>
      <c r="F2" s="10">
        <f>SUMIFS(Concentrado!G$1:G$199,Concentrado!$A$1:$A$199,"="&amp;$A2,Concentrado!$B$1:$B$199, "=Baja California")</f>
        <v>38449</v>
      </c>
    </row>
    <row r="3" spans="1:6" x14ac:dyDescent="0.25">
      <c r="A3" s="7">
        <v>2018</v>
      </c>
      <c r="B3" s="10">
        <f>SUMIFS(Concentrado!C$1:C$199,Concentrado!$A$1:$A$199,"="&amp;$A3,Concentrado!$B$1:$B$199, "=Baja California")</f>
        <v>10294</v>
      </c>
      <c r="C3" s="10">
        <f>SUMIFS(Concentrado!D$1:D$199,Concentrado!$A$1:$A$199,"="&amp;$A3,Concentrado!$B$1:$B$199, "=Baja California")</f>
        <v>30325</v>
      </c>
      <c r="D3" s="10">
        <f>SUMIFS(Concentrado!E$1:E$199,Concentrado!$A$1:$A$199,"="&amp;$A3,Concentrado!$B$1:$B$199, "=Baja California")</f>
        <v>0</v>
      </c>
      <c r="E3" s="10">
        <f>SUMIFS(Concentrado!F$1:F$199,Concentrado!$A$1:$A$199,"="&amp;$A3,Concentrado!$B$1:$B$199, "=Baja California")</f>
        <v>8</v>
      </c>
      <c r="F3" s="10">
        <f>SUMIFS(Concentrado!G$1:G$199,Concentrado!$A$1:$A$199,"="&amp;$A3,Concentrado!$B$1:$B$199, "=Baja California")</f>
        <v>40627</v>
      </c>
    </row>
    <row r="4" spans="1:6" x14ac:dyDescent="0.25">
      <c r="A4" s="7">
        <v>2019</v>
      </c>
      <c r="B4" s="10">
        <f>SUMIFS(Concentrado!C$1:C$199,Concentrado!$A$1:$A$199,"="&amp;$A4,Concentrado!$B$1:$B$199, "=Baja California")</f>
        <v>10325</v>
      </c>
      <c r="C4" s="10">
        <f>SUMIFS(Concentrado!D$1:D$199,Concentrado!$A$1:$A$199,"="&amp;$A4,Concentrado!$B$1:$B$199, "=Baja California")</f>
        <v>27148</v>
      </c>
      <c r="D4" s="10">
        <f>SUMIFS(Concentrado!E$1:E$199,Concentrado!$A$1:$A$199,"="&amp;$A4,Concentrado!$B$1:$B$199, "=Baja California")</f>
        <v>0</v>
      </c>
      <c r="E4" s="10">
        <f>SUMIFS(Concentrado!F$1:F$199,Concentrado!$A$1:$A$199,"="&amp;$A4,Concentrado!$B$1:$B$199, "=Baja California")</f>
        <v>26</v>
      </c>
      <c r="F4" s="10">
        <f>SUMIFS(Concentrado!G$1:G$199,Concentrado!$A$1:$A$199,"="&amp;$A4,Concentrado!$B$1:$B$199, "=Baja California")</f>
        <v>37499</v>
      </c>
    </row>
    <row r="5" spans="1:6" x14ac:dyDescent="0.25">
      <c r="A5" s="7">
        <v>2020</v>
      </c>
      <c r="B5" s="10">
        <f>SUMIFS(Concentrado!C$1:C$199,Concentrado!$A$1:$A$199,"="&amp;$A5,Concentrado!$B$1:$B$199, "=Baja California")</f>
        <v>7962</v>
      </c>
      <c r="C5" s="10">
        <f>SUMIFS(Concentrado!D$1:D$199,Concentrado!$A$1:$A$199,"="&amp;$A5,Concentrado!$B$1:$B$199, "=Baja California")</f>
        <v>18732</v>
      </c>
      <c r="D5" s="10">
        <f>SUMIFS(Concentrado!E$1:E$199,Concentrado!$A$1:$A$199,"="&amp;$A5,Concentrado!$B$1:$B$199, "=Baja California")</f>
        <v>0</v>
      </c>
      <c r="E5" s="10">
        <f>SUMIFS(Concentrado!F$1:F$199,Concentrado!$A$1:$A$199,"="&amp;$A5,Concentrado!$B$1:$B$199, "=Baja California")</f>
        <v>3</v>
      </c>
      <c r="F5" s="10">
        <f>SUMIFS(Concentrado!G$1:G$199,Concentrado!$A$1:$A$199,"="&amp;$A5,Concentrado!$B$1:$B$199, "=Baja California")</f>
        <v>26697</v>
      </c>
    </row>
    <row r="6" spans="1:6" x14ac:dyDescent="0.25">
      <c r="A6" s="7">
        <v>2021</v>
      </c>
      <c r="B6" s="10">
        <f>SUMIFS(Concentrado!C$1:C$199,Concentrado!$A$1:$A$199,"="&amp;$A6,Concentrado!$B$1:$B$199, "=Baja California")</f>
        <v>9724</v>
      </c>
      <c r="C6" s="10">
        <f>SUMIFS(Concentrado!D$1:D$199,Concentrado!$A$1:$A$199,"="&amp;$A6,Concentrado!$B$1:$B$199, "=Baja California")</f>
        <v>23860</v>
      </c>
      <c r="D6" s="10">
        <f>SUMIFS(Concentrado!E$1:E$199,Concentrado!$A$1:$A$199,"="&amp;$A6,Concentrado!$B$1:$B$199, "=Baja California")</f>
        <v>0</v>
      </c>
      <c r="E6" s="10">
        <f>SUMIFS(Concentrado!F$1:F$199,Concentrado!$A$1:$A$199,"="&amp;$A6,Concentrado!$B$1:$B$199, "=Baja California")</f>
        <v>0</v>
      </c>
      <c r="F6" s="10">
        <f>SUMIFS(Concentrado!G$1:G$199,Concentrado!$A$1:$A$199,"="&amp;$A6,Concentrado!$B$1:$B$199, "=Baja California")</f>
        <v>33584</v>
      </c>
    </row>
    <row r="7" spans="1:6" x14ac:dyDescent="0.25">
      <c r="A7" s="7">
        <v>2022</v>
      </c>
      <c r="B7" s="10">
        <f>SUMIFS(Concentrado!C$1:C$199,Concentrado!$A$1:$A$199,"="&amp;$A7,Concentrado!$B$1:$B$199, "=Baja California")</f>
        <v>9874</v>
      </c>
      <c r="C7" s="10">
        <f>SUMIFS(Concentrado!D$1:D$199,Concentrado!$A$1:$A$199,"="&amp;$A7,Concentrado!$B$1:$B$199, "=Baja California")</f>
        <v>24645</v>
      </c>
      <c r="D7" s="10">
        <f>SUMIFS(Concentrado!E$1:E$199,Concentrado!$A$1:$A$199,"="&amp;$A7,Concentrado!$B$1:$B$199, "=Baja California")</f>
        <v>1</v>
      </c>
      <c r="E7" s="10">
        <f>SUMIFS(Concentrado!F$1:F$199,Concentrado!$A$1:$A$199,"="&amp;$A7,Concentrado!$B$1:$B$199, "=Baja California")</f>
        <v>15</v>
      </c>
      <c r="F7" s="10">
        <f>SUMIFS(Concentrado!G$1:G$199,Concentrado!$A$1:$A$199,"="&amp;$A7,Concentrado!$B$1:$B$199, "=Baja California")</f>
        <v>34535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"=Baja California Sur")</f>
        <v>13896</v>
      </c>
      <c r="D2" s="10">
        <f>SUMIFS(Concentrado!E$1:E$199,Concentrado!$A$1:$A$199,"="&amp;$A2,Concentrado!$B$1:$B$199, "=Baja California Sur")</f>
        <v>0</v>
      </c>
      <c r="E2" s="10">
        <f>SUMIFS(Concentrado!F$1:F$199,Concentrado!$A$1:$A$199,"="&amp;$A2,Concentrado!$B$1:$B$199, "=Baja California Sur")</f>
        <v>2</v>
      </c>
      <c r="F2" s="10">
        <f>SUMIFS(Concentrado!G$1:G$199,Concentrado!$A$1:$A$199,"="&amp;$A2,Concentrado!$B$1:$B$199, "=Baja California Sur")</f>
        <v>19721</v>
      </c>
    </row>
    <row r="3" spans="1:6" x14ac:dyDescent="0.25">
      <c r="A3" s="7">
        <v>2018</v>
      </c>
      <c r="B3" s="10">
        <f>SUMIFS(Concentrado!C$1:C$199,Concentrado!$A$1:$A$199,"="&amp;$A3,Concentrado!$B$1:$B$199, "=Baja California Sur")</f>
        <v>5924</v>
      </c>
      <c r="C3" s="10">
        <f>SUMIFS(Concentrado!D$1:D$199,Concentrado!$A$1:$A$199,"="&amp;$A3,Concentrado!$B$1:$B$199, "=Baja California Sur")</f>
        <v>13712</v>
      </c>
      <c r="D3" s="10">
        <f>SUMIFS(Concentrado!E$1:E$199,Concentrado!$A$1:$A$199,"="&amp;$A3,Concentrado!$B$1:$B$199, "=Baja California Sur")</f>
        <v>0</v>
      </c>
      <c r="E3" s="10">
        <f>SUMIFS(Concentrado!F$1:F$199,Concentrado!$A$1:$A$199,"="&amp;$A3,Concentrado!$B$1:$B$199, "=Baja California Sur")</f>
        <v>3</v>
      </c>
      <c r="F3" s="10">
        <f>SUMIFS(Concentrado!G$1:G$199,Concentrado!$A$1:$A$199,"="&amp;$A3,Concentrado!$B$1:$B$199, "=Baja California Sur")</f>
        <v>19639</v>
      </c>
    </row>
    <row r="4" spans="1:6" x14ac:dyDescent="0.25">
      <c r="A4" s="7">
        <v>2019</v>
      </c>
      <c r="B4" s="10">
        <f>SUMIFS(Concentrado!C$1:C$199,Concentrado!$A$1:$A$199,"="&amp;$A4,Concentrado!$B$1:$B$199, "=Baja California Sur")</f>
        <v>7183</v>
      </c>
      <c r="C4" s="10">
        <f>SUMIFS(Concentrado!D$1:D$199,Concentrado!$A$1:$A$199,"="&amp;$A4,Concentrado!$B$1:$B$199, "=Baja California Sur")</f>
        <v>15452</v>
      </c>
      <c r="D4" s="10">
        <f>SUMIFS(Concentrado!E$1:E$199,Concentrado!$A$1:$A$199,"="&amp;$A4,Concentrado!$B$1:$B$199, "=Baja California Sur")</f>
        <v>0</v>
      </c>
      <c r="E4" s="10">
        <f>SUMIFS(Concentrado!F$1:F$199,Concentrado!$A$1:$A$199,"="&amp;$A4,Concentrado!$B$1:$B$199, "=Baja California Sur")</f>
        <v>1</v>
      </c>
      <c r="F4" s="10">
        <f>SUMIFS(Concentrado!G$1:G$199,Concentrado!$A$1:$A$199,"="&amp;$A4,Concentrado!$B$1:$B$199, "=Baja California Sur")</f>
        <v>22636</v>
      </c>
    </row>
    <row r="5" spans="1:6" x14ac:dyDescent="0.25">
      <c r="A5" s="7">
        <v>2020</v>
      </c>
      <c r="B5" s="10">
        <f>SUMIFS(Concentrado!C$1:C$199,Concentrado!$A$1:$A$199,"="&amp;$A5,Concentrado!$B$1:$B$199, "=Baja California Sur")</f>
        <v>5314</v>
      </c>
      <c r="C5" s="10">
        <f>SUMIFS(Concentrado!D$1:D$199,Concentrado!$A$1:$A$199,"="&amp;$A5,Concentrado!$B$1:$B$199, "=Baja California Sur")</f>
        <v>11764</v>
      </c>
      <c r="D5" s="10">
        <f>SUMIFS(Concentrado!E$1:E$199,Concentrado!$A$1:$A$199,"="&amp;$A5,Concentrado!$B$1:$B$199, "=Baja California Sur")</f>
        <v>0</v>
      </c>
      <c r="E5" s="10">
        <f>SUMIFS(Concentrado!F$1:F$199,Concentrado!$A$1:$A$199,"="&amp;$A5,Concentrado!$B$1:$B$199, "=Baja California Sur")</f>
        <v>2</v>
      </c>
      <c r="F5" s="10">
        <f>SUMIFS(Concentrado!G$1:G$199,Concentrado!$A$1:$A$199,"="&amp;$A5,Concentrado!$B$1:$B$199, "=Baja California Sur")</f>
        <v>17080</v>
      </c>
    </row>
    <row r="6" spans="1:6" x14ac:dyDescent="0.25">
      <c r="A6" s="7">
        <v>2021</v>
      </c>
      <c r="B6" s="10">
        <f>SUMIFS(Concentrado!C$1:C$199,Concentrado!$A$1:$A$199,"="&amp;$A6,Concentrado!$B$1:$B$199, "=Baja California Sur")</f>
        <v>10276</v>
      </c>
      <c r="C6" s="10">
        <f>SUMIFS(Concentrado!D$1:D$199,Concentrado!$A$1:$A$199,"="&amp;$A6,Concentrado!$B$1:$B$199, "=Baja California Sur")</f>
        <v>14047</v>
      </c>
      <c r="D6" s="10">
        <f>SUMIFS(Concentrado!E$1:E$199,Concentrado!$A$1:$A$199,"="&amp;$A6,Concentrado!$B$1:$B$199, "=Baja California Sur")</f>
        <v>0</v>
      </c>
      <c r="E6" s="10">
        <f>SUMIFS(Concentrado!F$1:F$199,Concentrado!$A$1:$A$199,"="&amp;$A6,Concentrado!$B$1:$B$199, "=Baja California Sur")</f>
        <v>0</v>
      </c>
      <c r="F6" s="10">
        <f>SUMIFS(Concentrado!G$1:G$199,Concentrado!$A$1:$A$199,"="&amp;$A6,Concentrado!$B$1:$B$199, "=Baja California Sur")</f>
        <v>24323</v>
      </c>
    </row>
    <row r="7" spans="1:6" x14ac:dyDescent="0.25">
      <c r="A7" s="7">
        <v>2022</v>
      </c>
      <c r="B7" s="10">
        <f>SUMIFS(Concentrado!C$1:C$199,Concentrado!$A$1:$A$199,"="&amp;$A7,Concentrado!$B$1:$B$199, "=Baja California Sur")</f>
        <v>9178</v>
      </c>
      <c r="C7" s="10">
        <f>SUMIFS(Concentrado!D$1:D$199,Concentrado!$A$1:$A$199,"="&amp;$A7,Concentrado!$B$1:$B$199, "=Baja California Sur")</f>
        <v>13413</v>
      </c>
      <c r="D7" s="10">
        <f>SUMIFS(Concentrado!E$1:E$199,Concentrado!$A$1:$A$199,"="&amp;$A7,Concentrado!$B$1:$B$199, "=Baja California Sur")</f>
        <v>0</v>
      </c>
      <c r="E7" s="10">
        <f>SUMIFS(Concentrado!F$1:F$199,Concentrado!$A$1:$A$199,"="&amp;$A7,Concentrado!$B$1:$B$199, "=Baja California Sur")</f>
        <v>1</v>
      </c>
      <c r="F7" s="10">
        <f>SUMIFS(Concentrado!G$1:G$199,Concentrado!$A$1:$A$199,"="&amp;$A7,Concentrado!$B$1:$B$199, "=Baja California Sur")</f>
        <v>22592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"=Campeche")</f>
        <v>20669</v>
      </c>
      <c r="D2" s="10">
        <f>SUMIFS(Concentrado!E$1:E$199,Concentrado!$A$1:$A$199,"="&amp;$A2,Concentrado!$B$1:$B$199, "=Campeche")</f>
        <v>0</v>
      </c>
      <c r="E2" s="10">
        <f>SUMIFS(Concentrado!F$1:F$199,Concentrado!$A$1:$A$199,"="&amp;$A2,Concentrado!$B$1:$B$199, "=Campeche")</f>
        <v>1</v>
      </c>
      <c r="F2" s="10">
        <f>SUMIFS(Concentrado!G$1:G$199,Concentrado!$A$1:$A$199,"="&amp;$A2,Concentrado!$B$1:$B$199, "=Campeche")</f>
        <v>26668</v>
      </c>
    </row>
    <row r="3" spans="1:6" x14ac:dyDescent="0.25">
      <c r="A3" s="7">
        <v>2018</v>
      </c>
      <c r="B3" s="10">
        <f>SUMIFS(Concentrado!C$1:C$199,Concentrado!$A$1:$A$199,"="&amp;$A3,Concentrado!$B$1:$B$199, "=Campeche")</f>
        <v>5761</v>
      </c>
      <c r="C3" s="10">
        <f>SUMIFS(Concentrado!D$1:D$199,Concentrado!$A$1:$A$199,"="&amp;$A3,Concentrado!$B$1:$B$199, "=Campeche")</f>
        <v>18471</v>
      </c>
      <c r="D3" s="10">
        <f>SUMIFS(Concentrado!E$1:E$199,Concentrado!$A$1:$A$199,"="&amp;$A3,Concentrado!$B$1:$B$199, "=Campeche")</f>
        <v>0</v>
      </c>
      <c r="E3" s="10">
        <f>SUMIFS(Concentrado!F$1:F$199,Concentrado!$A$1:$A$199,"="&amp;$A3,Concentrado!$B$1:$B$199, "=Campeche")</f>
        <v>13</v>
      </c>
      <c r="F3" s="10">
        <f>SUMIFS(Concentrado!G$1:G$199,Concentrado!$A$1:$A$199,"="&amp;$A3,Concentrado!$B$1:$B$199, "=Campeche")</f>
        <v>24245</v>
      </c>
    </row>
    <row r="4" spans="1:6" x14ac:dyDescent="0.25">
      <c r="A4" s="7">
        <v>2019</v>
      </c>
      <c r="B4" s="10">
        <f>SUMIFS(Concentrado!C$1:C$199,Concentrado!$A$1:$A$199,"="&amp;$A4,Concentrado!$B$1:$B$199, "=Campeche")</f>
        <v>5755</v>
      </c>
      <c r="C4" s="10">
        <f>SUMIFS(Concentrado!D$1:D$199,Concentrado!$A$1:$A$199,"="&amp;$A4,Concentrado!$B$1:$B$199, "=Campeche")</f>
        <v>17314</v>
      </c>
      <c r="D4" s="10">
        <f>SUMIFS(Concentrado!E$1:E$199,Concentrado!$A$1:$A$199,"="&amp;$A4,Concentrado!$B$1:$B$199, "=Campeche")</f>
        <v>0</v>
      </c>
      <c r="E4" s="10">
        <f>SUMIFS(Concentrado!F$1:F$199,Concentrado!$A$1:$A$199,"="&amp;$A4,Concentrado!$B$1:$B$199, "=Campeche")</f>
        <v>6</v>
      </c>
      <c r="F4" s="10">
        <f>SUMIFS(Concentrado!G$1:G$199,Concentrado!$A$1:$A$199,"="&amp;$A4,Concentrado!$B$1:$B$199, "=Campeche")</f>
        <v>23075</v>
      </c>
    </row>
    <row r="5" spans="1:6" x14ac:dyDescent="0.25">
      <c r="A5" s="7">
        <v>2020</v>
      </c>
      <c r="B5" s="10">
        <f>SUMIFS(Concentrado!C$1:C$199,Concentrado!$A$1:$A$199,"="&amp;$A5,Concentrado!$B$1:$B$199, "=Campeche")</f>
        <v>3830</v>
      </c>
      <c r="C5" s="10">
        <f>SUMIFS(Concentrado!D$1:D$199,Concentrado!$A$1:$A$199,"="&amp;$A5,Concentrado!$B$1:$B$199, "=Campeche")</f>
        <v>12999</v>
      </c>
      <c r="D5" s="10">
        <f>SUMIFS(Concentrado!E$1:E$199,Concentrado!$A$1:$A$199,"="&amp;$A5,Concentrado!$B$1:$B$199, "=Campeche")</f>
        <v>0</v>
      </c>
      <c r="E5" s="10">
        <f>SUMIFS(Concentrado!F$1:F$199,Concentrado!$A$1:$A$199,"="&amp;$A5,Concentrado!$B$1:$B$199, "=Campeche")</f>
        <v>5</v>
      </c>
      <c r="F5" s="10">
        <f>SUMIFS(Concentrado!G$1:G$199,Concentrado!$A$1:$A$199,"="&amp;$A5,Concentrado!$B$1:$B$199, "=Campeche")</f>
        <v>16834</v>
      </c>
    </row>
    <row r="6" spans="1:6" x14ac:dyDescent="0.25">
      <c r="A6" s="7">
        <v>2021</v>
      </c>
      <c r="B6" s="10">
        <f>SUMIFS(Concentrado!C$1:C$199,Concentrado!$A$1:$A$199,"="&amp;$A6,Concentrado!$B$1:$B$199, "=Campeche")</f>
        <v>4811</v>
      </c>
      <c r="C6" s="10">
        <f>SUMIFS(Concentrado!D$1:D$199,Concentrado!$A$1:$A$199,"="&amp;$A6,Concentrado!$B$1:$B$199, "=Campeche")</f>
        <v>13389</v>
      </c>
      <c r="D6" s="10">
        <f>SUMIFS(Concentrado!E$1:E$199,Concentrado!$A$1:$A$199,"="&amp;$A6,Concentrado!$B$1:$B$199, "=Campeche")</f>
        <v>0</v>
      </c>
      <c r="E6" s="10">
        <f>SUMIFS(Concentrado!F$1:F$199,Concentrado!$A$1:$A$199,"="&amp;$A6,Concentrado!$B$1:$B$199, "=Campeche")</f>
        <v>17</v>
      </c>
      <c r="F6" s="10">
        <f>SUMIFS(Concentrado!G$1:G$199,Concentrado!$A$1:$A$199,"="&amp;$A6,Concentrado!$B$1:$B$199, "=Campeche")</f>
        <v>18217</v>
      </c>
    </row>
    <row r="7" spans="1:6" x14ac:dyDescent="0.25">
      <c r="A7" s="7">
        <v>2022</v>
      </c>
      <c r="B7" s="10">
        <f>SUMIFS(Concentrado!C$1:C$199,Concentrado!$A$1:$A$199,"="&amp;$A7,Concentrado!$B$1:$B$199, "=Campeche")</f>
        <v>4782</v>
      </c>
      <c r="C7" s="10">
        <f>SUMIFS(Concentrado!D$1:D$199,Concentrado!$A$1:$A$199,"="&amp;$A7,Concentrado!$B$1:$B$199, "=Campeche")</f>
        <v>12650</v>
      </c>
      <c r="D7" s="10">
        <f>SUMIFS(Concentrado!E$1:E$199,Concentrado!$A$1:$A$199,"="&amp;$A7,Concentrado!$B$1:$B$199, "=Campeche")</f>
        <v>0</v>
      </c>
      <c r="E7" s="10">
        <f>SUMIFS(Concentrado!F$1:F$199,Concentrado!$A$1:$A$199,"="&amp;$A7,Concentrado!$B$1:$B$199, "=Campeche")</f>
        <v>9</v>
      </c>
      <c r="F7" s="10">
        <f>SUMIFS(Concentrado!G$1:G$199,Concentrado!$A$1:$A$199,"="&amp;$A7,Concentrado!$B$1:$B$199, "=Campeche")</f>
        <v>17441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"=Chiapas")</f>
        <v>83544</v>
      </c>
      <c r="D2" s="10">
        <f>SUMIFS(Concentrado!E$1:E$199,Concentrado!$A$1:$A$199,"="&amp;$A2,Concentrado!$B$1:$B$199, "=Chiapas")</f>
        <v>0</v>
      </c>
      <c r="E2" s="10">
        <f>SUMIFS(Concentrado!F$1:F$199,Concentrado!$A$1:$A$199,"="&amp;$A2,Concentrado!$B$1:$B$199, "=Chiapas")</f>
        <v>67</v>
      </c>
      <c r="F2" s="10">
        <f>SUMIFS(Concentrado!G$1:G$199,Concentrado!$A$1:$A$199,"="&amp;$A2,Concentrado!$B$1:$B$199, "=Chiapas")</f>
        <v>113046</v>
      </c>
    </row>
    <row r="3" spans="1:6" x14ac:dyDescent="0.25">
      <c r="A3" s="7">
        <v>2018</v>
      </c>
      <c r="B3" s="10">
        <f>SUMIFS(Concentrado!C$1:C$199,Concentrado!$A$1:$A$199,"="&amp;$A3,Concentrado!$B$1:$B$199, "=Chiapas")</f>
        <v>29568</v>
      </c>
      <c r="C3" s="10">
        <f>SUMIFS(Concentrado!D$1:D$199,Concentrado!$A$1:$A$199,"="&amp;$A3,Concentrado!$B$1:$B$199, "=Chiapas")</f>
        <v>78615</v>
      </c>
      <c r="D3" s="10">
        <f>SUMIFS(Concentrado!E$1:E$199,Concentrado!$A$1:$A$199,"="&amp;$A3,Concentrado!$B$1:$B$199, "=Chiapas")</f>
        <v>0</v>
      </c>
      <c r="E3" s="10">
        <f>SUMIFS(Concentrado!F$1:F$199,Concentrado!$A$1:$A$199,"="&amp;$A3,Concentrado!$B$1:$B$199, "=Chiapas")</f>
        <v>75</v>
      </c>
      <c r="F3" s="10">
        <f>SUMIFS(Concentrado!G$1:G$199,Concentrado!$A$1:$A$199,"="&amp;$A3,Concentrado!$B$1:$B$199, "=Chiapas")</f>
        <v>108258</v>
      </c>
    </row>
    <row r="4" spans="1:6" x14ac:dyDescent="0.25">
      <c r="A4" s="7">
        <v>2019</v>
      </c>
      <c r="B4" s="10">
        <f>SUMIFS(Concentrado!C$1:C$199,Concentrado!$A$1:$A$199,"="&amp;$A4,Concentrado!$B$1:$B$199, "=Chiapas")</f>
        <v>32918</v>
      </c>
      <c r="C4" s="10">
        <f>SUMIFS(Concentrado!D$1:D$199,Concentrado!$A$1:$A$199,"="&amp;$A4,Concentrado!$B$1:$B$199, "=Chiapas")</f>
        <v>81811</v>
      </c>
      <c r="D4" s="10">
        <f>SUMIFS(Concentrado!E$1:E$199,Concentrado!$A$1:$A$199,"="&amp;$A4,Concentrado!$B$1:$B$199, "=Chiapas")</f>
        <v>0</v>
      </c>
      <c r="E4" s="10">
        <f>SUMIFS(Concentrado!F$1:F$199,Concentrado!$A$1:$A$199,"="&amp;$A4,Concentrado!$B$1:$B$199, "=Chiapas")</f>
        <v>69</v>
      </c>
      <c r="F4" s="10">
        <f>SUMIFS(Concentrado!G$1:G$199,Concentrado!$A$1:$A$199,"="&amp;$A4,Concentrado!$B$1:$B$199, "=Chiapas")</f>
        <v>114798</v>
      </c>
    </row>
    <row r="5" spans="1:6" x14ac:dyDescent="0.25">
      <c r="A5" s="7">
        <v>2020</v>
      </c>
      <c r="B5" s="10">
        <f>SUMIFS(Concentrado!C$1:C$199,Concentrado!$A$1:$A$199,"="&amp;$A5,Concentrado!$B$1:$B$199, "=Chiapas")</f>
        <v>20458</v>
      </c>
      <c r="C5" s="10">
        <f>SUMIFS(Concentrado!D$1:D$199,Concentrado!$A$1:$A$199,"="&amp;$A5,Concentrado!$B$1:$B$199, "=Chiapas")</f>
        <v>59012</v>
      </c>
      <c r="D5" s="10">
        <f>SUMIFS(Concentrado!E$1:E$199,Concentrado!$A$1:$A$199,"="&amp;$A5,Concentrado!$B$1:$B$199, "=Chiapas")</f>
        <v>0</v>
      </c>
      <c r="E5" s="10">
        <f>SUMIFS(Concentrado!F$1:F$199,Concentrado!$A$1:$A$199,"="&amp;$A5,Concentrado!$B$1:$B$199, "=Chiapas")</f>
        <v>88</v>
      </c>
      <c r="F5" s="10">
        <f>SUMIFS(Concentrado!G$1:G$199,Concentrado!$A$1:$A$199,"="&amp;$A5,Concentrado!$B$1:$B$199, "=Chiapas")</f>
        <v>79558</v>
      </c>
    </row>
    <row r="6" spans="1:6" x14ac:dyDescent="0.25">
      <c r="A6" s="7">
        <v>2021</v>
      </c>
      <c r="B6" s="10">
        <f>SUMIFS(Concentrado!C$1:C$199,Concentrado!$A$1:$A$199,"="&amp;$A6,Concentrado!$B$1:$B$199, "=Chiapas")</f>
        <v>23943</v>
      </c>
      <c r="C6" s="10">
        <f>SUMIFS(Concentrado!D$1:D$199,Concentrado!$A$1:$A$199,"="&amp;$A6,Concentrado!$B$1:$B$199, "=Chiapas")</f>
        <v>72928</v>
      </c>
      <c r="D6" s="10">
        <f>SUMIFS(Concentrado!E$1:E$199,Concentrado!$A$1:$A$199,"="&amp;$A6,Concentrado!$B$1:$B$199, "=Chiapas")</f>
        <v>0</v>
      </c>
      <c r="E6" s="10">
        <f>SUMIFS(Concentrado!F$1:F$199,Concentrado!$A$1:$A$199,"="&amp;$A6,Concentrado!$B$1:$B$199, "=Chiapas")</f>
        <v>151</v>
      </c>
      <c r="F6" s="10">
        <f>SUMIFS(Concentrado!G$1:G$199,Concentrado!$A$1:$A$199,"="&amp;$A6,Concentrado!$B$1:$B$199, "=Chiapas")</f>
        <v>97022</v>
      </c>
    </row>
    <row r="7" spans="1:6" x14ac:dyDescent="0.25">
      <c r="A7" s="7">
        <v>2022</v>
      </c>
      <c r="B7" s="10">
        <f>SUMIFS(Concentrado!C$1:C$199,Concentrado!$A$1:$A$199,"="&amp;$A7,Concentrado!$B$1:$B$199, "=Chiapas")</f>
        <v>31703</v>
      </c>
      <c r="C7" s="10">
        <f>SUMIFS(Concentrado!D$1:D$199,Concentrado!$A$1:$A$199,"="&amp;$A7,Concentrado!$B$1:$B$199, "=Chiapas")</f>
        <v>81592</v>
      </c>
      <c r="D7" s="10">
        <f>SUMIFS(Concentrado!E$1:E$199,Concentrado!$A$1:$A$199,"="&amp;$A7,Concentrado!$B$1:$B$199, "=Chiapas")</f>
        <v>2</v>
      </c>
      <c r="E7" s="10">
        <f>SUMIFS(Concentrado!F$1:F$199,Concentrado!$A$1:$A$199,"="&amp;$A7,Concentrado!$B$1:$B$199, "=Chiapas")</f>
        <v>303</v>
      </c>
      <c r="F7" s="10">
        <f>SUMIFS(Concentrado!G$1:G$199,Concentrado!$A$1:$A$199,"="&amp;$A7,Concentrado!$B$1:$B$199, "=Chiapas")</f>
        <v>113600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12" width="11.7109375" customWidth="1"/>
    <col min="13" max="13" width="13.7109375" customWidth="1"/>
    <col min="14" max="14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"=Chihuahua")</f>
        <v>52928</v>
      </c>
      <c r="D2" s="10">
        <f>SUMIFS(Concentrado!E$1:E$199,Concentrado!$A$1:$A$199,"="&amp;$A2,Concentrado!$B$1:$B$199, "=Chihuahua")</f>
        <v>0</v>
      </c>
      <c r="E2" s="10">
        <f>SUMIFS(Concentrado!F$1:F$199,Concentrado!$A$1:$A$199,"="&amp;$A2,Concentrado!$B$1:$B$199, "=Chihuahua")</f>
        <v>71</v>
      </c>
      <c r="F2" s="10">
        <f>SUMIFS(Concentrado!G$1:G$199,Concentrado!$A$1:$A$199,"="&amp;$A2,Concentrado!$B$1:$B$199, "=Chihuahua")</f>
        <v>75903</v>
      </c>
    </row>
    <row r="3" spans="1:6" x14ac:dyDescent="0.25">
      <c r="A3" s="7">
        <v>2018</v>
      </c>
      <c r="B3" s="10">
        <f>SUMIFS(Concentrado!C$1:C$199,Concentrado!$A$1:$A$199,"="&amp;$A3,Concentrado!$B$1:$B$199, "=Chihuahua")</f>
        <v>25994</v>
      </c>
      <c r="C3" s="10">
        <f>SUMIFS(Concentrado!D$1:D$199,Concentrado!$A$1:$A$199,"="&amp;$A3,Concentrado!$B$1:$B$199, "=Chihuahua")</f>
        <v>55816</v>
      </c>
      <c r="D3" s="10">
        <f>SUMIFS(Concentrado!E$1:E$199,Concentrado!$A$1:$A$199,"="&amp;$A3,Concentrado!$B$1:$B$199, "=Chihuahua")</f>
        <v>0</v>
      </c>
      <c r="E3" s="10">
        <f>SUMIFS(Concentrado!F$1:F$199,Concentrado!$A$1:$A$199,"="&amp;$A3,Concentrado!$B$1:$B$199, "=Chihuahua")</f>
        <v>101</v>
      </c>
      <c r="F3" s="10">
        <f>SUMIFS(Concentrado!G$1:G$199,Concentrado!$A$1:$A$199,"="&amp;$A3,Concentrado!$B$1:$B$199, "=Chihuahua")</f>
        <v>81911</v>
      </c>
    </row>
    <row r="4" spans="1:6" x14ac:dyDescent="0.25">
      <c r="A4" s="7">
        <v>2019</v>
      </c>
      <c r="B4" s="10">
        <f>SUMIFS(Concentrado!C$1:C$199,Concentrado!$A$1:$A$199,"="&amp;$A4,Concentrado!$B$1:$B$199, "=Chihuahua")</f>
        <v>26576</v>
      </c>
      <c r="C4" s="10">
        <f>SUMIFS(Concentrado!D$1:D$199,Concentrado!$A$1:$A$199,"="&amp;$A4,Concentrado!$B$1:$B$199, "=Chihuahua")</f>
        <v>52309</v>
      </c>
      <c r="D4" s="10">
        <f>SUMIFS(Concentrado!E$1:E$199,Concentrado!$A$1:$A$199,"="&amp;$A4,Concentrado!$B$1:$B$199, "=Chihuahua")</f>
        <v>0</v>
      </c>
      <c r="E4" s="10">
        <f>SUMIFS(Concentrado!F$1:F$199,Concentrado!$A$1:$A$199,"="&amp;$A4,Concentrado!$B$1:$B$199, "=Chihuahua")</f>
        <v>52</v>
      </c>
      <c r="F4" s="10">
        <f>SUMIFS(Concentrado!G$1:G$199,Concentrado!$A$1:$A$199,"="&amp;$A4,Concentrado!$B$1:$B$199, "=Chihuahua")</f>
        <v>78937</v>
      </c>
    </row>
    <row r="5" spans="1:6" x14ac:dyDescent="0.25">
      <c r="A5" s="7">
        <v>2020</v>
      </c>
      <c r="B5" s="10">
        <f>SUMIFS(Concentrado!C$1:C$199,Concentrado!$A$1:$A$199,"="&amp;$A5,Concentrado!$B$1:$B$199, "=Chihuahua")</f>
        <v>20155</v>
      </c>
      <c r="C5" s="10">
        <f>SUMIFS(Concentrado!D$1:D$199,Concentrado!$A$1:$A$199,"="&amp;$A5,Concentrado!$B$1:$B$199, "=Chihuahua")</f>
        <v>39589</v>
      </c>
      <c r="D5" s="10">
        <f>SUMIFS(Concentrado!E$1:E$199,Concentrado!$A$1:$A$199,"="&amp;$A5,Concentrado!$B$1:$B$199, "=Chihuahua")</f>
        <v>0</v>
      </c>
      <c r="E5" s="10">
        <f>SUMIFS(Concentrado!F$1:F$199,Concentrado!$A$1:$A$199,"="&amp;$A5,Concentrado!$B$1:$B$199, "=Chihuahua")</f>
        <v>46</v>
      </c>
      <c r="F5" s="10">
        <f>SUMIFS(Concentrado!G$1:G$199,Concentrado!$A$1:$A$199,"="&amp;$A5,Concentrado!$B$1:$B$199, "=Chihuahua")</f>
        <v>59790</v>
      </c>
    </row>
    <row r="6" spans="1:6" x14ac:dyDescent="0.25">
      <c r="A6" s="7">
        <v>2021</v>
      </c>
      <c r="B6" s="10">
        <f>SUMIFS(Concentrado!C$1:C$199,Concentrado!$A$1:$A$199,"="&amp;$A6,Concentrado!$B$1:$B$199, "=Chihuahua")</f>
        <v>21306</v>
      </c>
      <c r="C6" s="10">
        <f>SUMIFS(Concentrado!D$1:D$199,Concentrado!$A$1:$A$199,"="&amp;$A6,Concentrado!$B$1:$B$199, "=Chihuahua")</f>
        <v>39325</v>
      </c>
      <c r="D6" s="10">
        <f>SUMIFS(Concentrado!E$1:E$199,Concentrado!$A$1:$A$199,"="&amp;$A6,Concentrado!$B$1:$B$199, "=Chihuahua")</f>
        <v>0</v>
      </c>
      <c r="E6" s="10">
        <f>SUMIFS(Concentrado!F$1:F$199,Concentrado!$A$1:$A$199,"="&amp;$A6,Concentrado!$B$1:$B$199, "=Chihuahua")</f>
        <v>36</v>
      </c>
      <c r="F6" s="10">
        <f>SUMIFS(Concentrado!G$1:G$199,Concentrado!$A$1:$A$199,"="&amp;$A6,Concentrado!$B$1:$B$199, "=Chihuahua")</f>
        <v>60667</v>
      </c>
    </row>
    <row r="7" spans="1:6" x14ac:dyDescent="0.25">
      <c r="A7" s="7">
        <v>2022</v>
      </c>
      <c r="B7" s="10">
        <f>SUMIFS(Concentrado!C$1:C$199,Concentrado!$A$1:$A$199,"="&amp;$A7,Concentrado!$B$1:$B$199, "=Chihuahua")</f>
        <v>24314</v>
      </c>
      <c r="C7" s="10">
        <f>SUMIFS(Concentrado!D$1:D$199,Concentrado!$A$1:$A$199,"="&amp;$A7,Concentrado!$B$1:$B$199, "=Chihuahua")</f>
        <v>41143</v>
      </c>
      <c r="D7" s="10">
        <f>SUMIFS(Concentrado!E$1:E$199,Concentrado!$A$1:$A$199,"="&amp;$A7,Concentrado!$B$1:$B$199, "=Chihuahua")</f>
        <v>0</v>
      </c>
      <c r="E7" s="10">
        <f>SUMIFS(Concentrado!F$1:F$199,Concentrado!$A$1:$A$199,"="&amp;$A7,Concentrado!$B$1:$B$199, "=Chihuahua")</f>
        <v>26</v>
      </c>
      <c r="F7" s="10">
        <f>SUMIFS(Concentrado!G$1:G$199,Concentrado!$A$1:$A$199,"="&amp;$A7,Concentrado!$B$1:$B$199, "=Chihuahua")</f>
        <v>65483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32" sqref="I32"/>
    </sheetView>
  </sheetViews>
  <sheetFormatPr baseColWidth="10" defaultRowHeight="15" x14ac:dyDescent="0.25"/>
  <cols>
    <col min="1" max="1" width="12.140625" customWidth="1"/>
    <col min="2" max="4" width="12.7109375" customWidth="1"/>
    <col min="5" max="5" width="22.140625" customWidth="1"/>
    <col min="6" max="6" width="12.7109375" customWidth="1"/>
    <col min="7" max="7" width="11.7109375" customWidth="1"/>
    <col min="8" max="8" width="13.7109375" customWidth="1"/>
    <col min="9" max="9" width="11.7109375" customWidth="1"/>
  </cols>
  <sheetData>
    <row r="1" spans="1:6" s="3" customFormat="1" ht="14.25" x14ac:dyDescent="0.2">
      <c r="A1" s="1" t="s">
        <v>0</v>
      </c>
      <c r="B1" s="1" t="s">
        <v>5</v>
      </c>
      <c r="C1" s="1" t="s">
        <v>6</v>
      </c>
      <c r="D1" s="1" t="s">
        <v>39</v>
      </c>
      <c r="E1" s="1" t="s">
        <v>2</v>
      </c>
      <c r="F1" s="1" t="s">
        <v>4</v>
      </c>
    </row>
    <row r="2" spans="1:6" x14ac:dyDescent="0.25">
      <c r="A2" s="7">
        <v>2017</v>
      </c>
      <c r="B2" s="10">
        <f>SUMIFS(Concentrado!C$1:C$199,Concentrado!$A$1:$A$199,"="&amp;$A2,Concentrado!$B$1:$B$199, "=Baja California")</f>
        <v>8010</v>
      </c>
      <c r="C2" s="10">
        <f>SUMIFS(Concentrado!D$1:D$199,Concentrado!$A$1:$A$199,"="&amp;$A2,Concentrado!$B$1:$B$199, "=Ciudad de México")</f>
        <v>149687</v>
      </c>
      <c r="D2" s="10">
        <f>SUMIFS(Concentrado!E$1:E$199,Concentrado!$A$1:$A$199,"="&amp;$A2,Concentrado!$B$1:$B$199, "=Ciudad de México")</f>
        <v>0</v>
      </c>
      <c r="E2" s="10">
        <f>SUMIFS(Concentrado!F$1:F$199,Concentrado!$A$1:$A$199,"="&amp;$A2,Concentrado!$B$1:$B$199, "=Ciudad de México")</f>
        <v>51</v>
      </c>
      <c r="F2" s="10">
        <f>SUMIFS(Concentrado!G$1:G$199,Concentrado!$A$1:$A$199,"="&amp;$A2,Concentrado!$B$1:$B$199, "=Ciudad de México")</f>
        <v>235581</v>
      </c>
    </row>
    <row r="3" spans="1:6" x14ac:dyDescent="0.25">
      <c r="A3" s="7">
        <v>2018</v>
      </c>
      <c r="B3" s="10">
        <f>SUMIFS(Concentrado!C$1:C$199,Concentrado!$A$1:$A$199,"="&amp;$A3,Concentrado!$B$1:$B$199, "=Ciudad de México")</f>
        <v>94268</v>
      </c>
      <c r="C3" s="10">
        <f>SUMIFS(Concentrado!D$1:D$199,Concentrado!$A$1:$A$199,"="&amp;$A3,Concentrado!$B$1:$B$199, "=Ciudad de México")</f>
        <v>155432</v>
      </c>
      <c r="D3" s="10">
        <f>SUMIFS(Concentrado!E$1:E$199,Concentrado!$A$1:$A$199,"="&amp;$A3,Concentrado!$B$1:$B$199, "=Ciudad de México")</f>
        <v>0</v>
      </c>
      <c r="E3" s="10">
        <f>SUMIFS(Concentrado!F$1:F$199,Concentrado!$A$1:$A$199,"="&amp;$A3,Concentrado!$B$1:$B$199, "=Ciudad de México")</f>
        <v>52</v>
      </c>
      <c r="F3" s="10">
        <f>SUMIFS(Concentrado!G$1:G$199,Concentrado!$A$1:$A$199,"="&amp;$A3,Concentrado!$B$1:$B$199, "=Ciudad de México")</f>
        <v>249752</v>
      </c>
    </row>
    <row r="4" spans="1:6" x14ac:dyDescent="0.25">
      <c r="A4" s="7">
        <v>2019</v>
      </c>
      <c r="B4" s="10">
        <f>SUMIFS(Concentrado!C$1:C$199,Concentrado!$A$1:$A$199,"="&amp;$A4,Concentrado!$B$1:$B$199, "=Ciudad de México")</f>
        <v>83294</v>
      </c>
      <c r="C4" s="10">
        <f>SUMIFS(Concentrado!D$1:D$199,Concentrado!$A$1:$A$199,"="&amp;$A4,Concentrado!$B$1:$B$199, "=Ciudad de México")</f>
        <v>135838</v>
      </c>
      <c r="D4" s="10">
        <f>SUMIFS(Concentrado!E$1:E$199,Concentrado!$A$1:$A$199,"="&amp;$A4,Concentrado!$B$1:$B$199, "=Ciudad de México")</f>
        <v>0</v>
      </c>
      <c r="E4" s="10">
        <f>SUMIFS(Concentrado!F$1:F$199,Concentrado!$A$1:$A$199,"="&amp;$A4,Concentrado!$B$1:$B$199, "=Ciudad de México")</f>
        <v>40</v>
      </c>
      <c r="F4" s="10">
        <f>SUMIFS(Concentrado!G$1:G$199,Concentrado!$A$1:$A$199,"="&amp;$A4,Concentrado!$B$1:$B$199, "=Ciudad de México")</f>
        <v>219172</v>
      </c>
    </row>
    <row r="5" spans="1:6" x14ac:dyDescent="0.25">
      <c r="A5" s="7">
        <v>2020</v>
      </c>
      <c r="B5" s="10">
        <f>SUMIFS(Concentrado!C$1:C$199,Concentrado!$A$1:$A$199,"="&amp;$A5,Concentrado!$B$1:$B$199, "=Ciudad de México")</f>
        <v>69234</v>
      </c>
      <c r="C5" s="10">
        <f>SUMIFS(Concentrado!D$1:D$199,Concentrado!$A$1:$A$199,"="&amp;$A5,Concentrado!$B$1:$B$199, "=Ciudad de México")</f>
        <v>102405</v>
      </c>
      <c r="D5" s="10">
        <f>SUMIFS(Concentrado!E$1:E$199,Concentrado!$A$1:$A$199,"="&amp;$A5,Concentrado!$B$1:$B$199, "=Ciudad de México")</f>
        <v>0</v>
      </c>
      <c r="E5" s="10">
        <f>SUMIFS(Concentrado!F$1:F$199,Concentrado!$A$1:$A$199,"="&amp;$A5,Concentrado!$B$1:$B$199, "=Ciudad de México")</f>
        <v>24</v>
      </c>
      <c r="F5" s="10">
        <f>SUMIFS(Concentrado!G$1:G$199,Concentrado!$A$1:$A$199,"="&amp;$A5,Concentrado!$B$1:$B$199, "=Ciudad de México")</f>
        <v>171663</v>
      </c>
    </row>
    <row r="6" spans="1:6" x14ac:dyDescent="0.25">
      <c r="A6" s="7">
        <v>2021</v>
      </c>
      <c r="B6" s="10">
        <f>SUMIFS(Concentrado!C$1:C$199,Concentrado!$A$1:$A$199,"="&amp;$A6,Concentrado!$B$1:$B$199, "=Ciudad de México")</f>
        <v>78404</v>
      </c>
      <c r="C6" s="10">
        <f>SUMIFS(Concentrado!D$1:D$199,Concentrado!$A$1:$A$199,"="&amp;$A6,Concentrado!$B$1:$B$199, "=Ciudad de México")</f>
        <v>111376</v>
      </c>
      <c r="D6" s="10">
        <f>SUMIFS(Concentrado!E$1:E$199,Concentrado!$A$1:$A$199,"="&amp;$A6,Concentrado!$B$1:$B$199, "=Ciudad de México")</f>
        <v>0</v>
      </c>
      <c r="E6" s="10">
        <f>SUMIFS(Concentrado!F$1:F$199,Concentrado!$A$1:$A$199,"="&amp;$A6,Concentrado!$B$1:$B$199, "=Ciudad de México")</f>
        <v>36</v>
      </c>
      <c r="F6" s="10">
        <f>SUMIFS(Concentrado!G$1:G$199,Concentrado!$A$1:$A$199,"="&amp;$A6,Concentrado!$B$1:$B$199, "=Ciudad de México")</f>
        <v>189816</v>
      </c>
    </row>
    <row r="7" spans="1:6" x14ac:dyDescent="0.25">
      <c r="A7" s="7">
        <v>2022</v>
      </c>
      <c r="B7" s="10">
        <f>SUMIFS(Concentrado!C$1:C$199,Concentrado!$A$1:$A$199,"="&amp;$A7,Concentrado!$B$1:$B$199, "=Ciudad de México")</f>
        <v>65814</v>
      </c>
      <c r="C7" s="10">
        <f>SUMIFS(Concentrado!D$1:D$199,Concentrado!$A$1:$A$199,"="&amp;$A7,Concentrado!$B$1:$B$199, "=Ciudad de México")</f>
        <v>99818</v>
      </c>
      <c r="D7" s="10">
        <f>SUMIFS(Concentrado!E$1:E$199,Concentrado!$A$1:$A$199,"="&amp;$A7,Concentrado!$B$1:$B$199, "=Ciudad de México")</f>
        <v>3</v>
      </c>
      <c r="E7" s="10">
        <f>SUMIFS(Concentrado!F$1:F$199,Concentrado!$A$1:$A$199,"="&amp;$A7,Concentrado!$B$1:$B$199, "=Ciudad de México")</f>
        <v>6</v>
      </c>
      <c r="F7" s="10">
        <f>SUMIFS(Concentrado!G$1:G$199,Concentrado!$A$1:$A$199,"="&amp;$A7,Concentrado!$B$1:$B$199, "=Ciudad de México")</f>
        <v>165641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2023-01-02T19:09:53Z</dcterms:modified>
</cp:coreProperties>
</file>