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EGRESOS_2022\Egresos hospitalarios por año\"/>
    </mc:Choice>
  </mc:AlternateContent>
  <bookViews>
    <workbookView xWindow="-105" yWindow="-105" windowWidth="23250" windowHeight="12570" tabRatio="794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5" l="1"/>
  <c r="C7" i="5"/>
  <c r="B7" i="6"/>
  <c r="C7" i="6"/>
  <c r="B7" i="7"/>
  <c r="C7" i="7"/>
  <c r="B7" i="8"/>
  <c r="C7" i="8"/>
  <c r="B7" i="9"/>
  <c r="C7" i="9"/>
  <c r="B7" i="10"/>
  <c r="C7" i="10"/>
  <c r="B7" i="11"/>
  <c r="C7" i="11"/>
  <c r="B7" i="12"/>
  <c r="C7" i="12"/>
  <c r="B7" i="13"/>
  <c r="C7" i="13"/>
  <c r="B7" i="14"/>
  <c r="C7" i="14"/>
  <c r="B7" i="15"/>
  <c r="C7" i="15"/>
  <c r="B7" i="16"/>
  <c r="C7" i="16"/>
  <c r="B7" i="17"/>
  <c r="C7" i="17"/>
  <c r="B7" i="18"/>
  <c r="C7" i="18"/>
  <c r="B7" i="19"/>
  <c r="C7" i="19"/>
  <c r="B7" i="20"/>
  <c r="C7" i="20"/>
  <c r="B7" i="21"/>
  <c r="C7" i="21"/>
  <c r="B7" i="22"/>
  <c r="C7" i="22"/>
  <c r="B7" i="23"/>
  <c r="C7" i="23"/>
  <c r="B7" i="24"/>
  <c r="C7" i="24"/>
  <c r="B7" i="25"/>
  <c r="C7" i="25"/>
  <c r="B7" i="26"/>
  <c r="C7" i="26"/>
  <c r="B7" i="27"/>
  <c r="C7" i="27"/>
  <c r="B7" i="28"/>
  <c r="C7" i="28"/>
  <c r="B7" i="29"/>
  <c r="C7" i="29"/>
  <c r="B7" i="30"/>
  <c r="C7" i="30"/>
  <c r="B7" i="31"/>
  <c r="C7" i="31"/>
  <c r="B7" i="32"/>
  <c r="C7" i="32"/>
  <c r="B7" i="33"/>
  <c r="C7" i="33"/>
  <c r="B7" i="34"/>
  <c r="C7" i="34"/>
  <c r="B7" i="3"/>
  <c r="C7" i="3"/>
  <c r="B7" i="4"/>
  <c r="C7" i="4"/>
  <c r="C6" i="4"/>
  <c r="B6" i="4"/>
  <c r="D5" i="4"/>
  <c r="C5" i="4"/>
  <c r="B5" i="4"/>
  <c r="D4" i="4"/>
  <c r="C4" i="4"/>
  <c r="B4" i="4"/>
  <c r="D3" i="4"/>
  <c r="C3" i="4"/>
  <c r="B3" i="4"/>
  <c r="D2" i="4"/>
  <c r="C2" i="4"/>
  <c r="B2" i="4"/>
  <c r="C6" i="5"/>
  <c r="B6" i="5"/>
  <c r="D5" i="5"/>
  <c r="C5" i="5"/>
  <c r="B5" i="5"/>
  <c r="D4" i="5"/>
  <c r="C4" i="5"/>
  <c r="B4" i="5"/>
  <c r="D3" i="5"/>
  <c r="C3" i="5"/>
  <c r="B3" i="5"/>
  <c r="D2" i="5"/>
  <c r="C2" i="5"/>
  <c r="B2" i="5"/>
  <c r="C6" i="6"/>
  <c r="B6" i="6"/>
  <c r="D5" i="6"/>
  <c r="C5" i="6"/>
  <c r="B5" i="6"/>
  <c r="D4" i="6"/>
  <c r="C4" i="6"/>
  <c r="B4" i="6"/>
  <c r="D3" i="6"/>
  <c r="C3" i="6"/>
  <c r="B3" i="6"/>
  <c r="D2" i="6"/>
  <c r="C2" i="6"/>
  <c r="B2" i="6"/>
  <c r="C6" i="7"/>
  <c r="B6" i="7"/>
  <c r="D5" i="7"/>
  <c r="C5" i="7"/>
  <c r="B5" i="7"/>
  <c r="D4" i="7"/>
  <c r="C4" i="7"/>
  <c r="B4" i="7"/>
  <c r="D3" i="7"/>
  <c r="C3" i="7"/>
  <c r="B3" i="7"/>
  <c r="D2" i="7"/>
  <c r="C2" i="7"/>
  <c r="B2" i="7"/>
  <c r="C6" i="8"/>
  <c r="B6" i="8"/>
  <c r="D5" i="8"/>
  <c r="C5" i="8"/>
  <c r="B5" i="8"/>
  <c r="D4" i="8"/>
  <c r="C4" i="8"/>
  <c r="B4" i="8"/>
  <c r="D3" i="8"/>
  <c r="C3" i="8"/>
  <c r="B3" i="8"/>
  <c r="D2" i="8"/>
  <c r="C2" i="8"/>
  <c r="B2" i="8"/>
  <c r="C6" i="9"/>
  <c r="B6" i="9"/>
  <c r="D5" i="9"/>
  <c r="C5" i="9"/>
  <c r="B5" i="9"/>
  <c r="D4" i="9"/>
  <c r="C4" i="9"/>
  <c r="B4" i="9"/>
  <c r="D3" i="9"/>
  <c r="C3" i="9"/>
  <c r="B3" i="9"/>
  <c r="D2" i="9"/>
  <c r="C2" i="9"/>
  <c r="B2" i="9"/>
  <c r="C6" i="10"/>
  <c r="B6" i="10"/>
  <c r="D5" i="10"/>
  <c r="C5" i="10"/>
  <c r="B5" i="10"/>
  <c r="D4" i="10"/>
  <c r="C4" i="10"/>
  <c r="B4" i="10"/>
  <c r="D3" i="10"/>
  <c r="C3" i="10"/>
  <c r="B3" i="10"/>
  <c r="D2" i="10"/>
  <c r="C2" i="10"/>
  <c r="B2" i="10"/>
  <c r="C6" i="11"/>
  <c r="B6" i="11"/>
  <c r="D5" i="11"/>
  <c r="C5" i="11"/>
  <c r="B5" i="11"/>
  <c r="D4" i="11"/>
  <c r="C4" i="11"/>
  <c r="B4" i="11"/>
  <c r="D3" i="11"/>
  <c r="C3" i="11"/>
  <c r="B3" i="11"/>
  <c r="D2" i="11"/>
  <c r="C2" i="11"/>
  <c r="B2" i="11"/>
  <c r="C6" i="12"/>
  <c r="B6" i="12"/>
  <c r="D5" i="12"/>
  <c r="C5" i="12"/>
  <c r="B5" i="12"/>
  <c r="D4" i="12"/>
  <c r="C4" i="12"/>
  <c r="B4" i="12"/>
  <c r="D3" i="12"/>
  <c r="C3" i="12"/>
  <c r="B3" i="12"/>
  <c r="D2" i="12"/>
  <c r="C2" i="12"/>
  <c r="B2" i="12"/>
  <c r="C6" i="13"/>
  <c r="B6" i="13"/>
  <c r="D5" i="13"/>
  <c r="C5" i="13"/>
  <c r="B5" i="13"/>
  <c r="D4" i="13"/>
  <c r="C4" i="13"/>
  <c r="B4" i="13"/>
  <c r="D3" i="13"/>
  <c r="C3" i="13"/>
  <c r="B3" i="13"/>
  <c r="D2" i="13"/>
  <c r="C2" i="13"/>
  <c r="B2" i="13"/>
  <c r="C6" i="14"/>
  <c r="B6" i="14"/>
  <c r="D5" i="14"/>
  <c r="C5" i="14"/>
  <c r="B5" i="14"/>
  <c r="D4" i="14"/>
  <c r="C4" i="14"/>
  <c r="B4" i="14"/>
  <c r="D3" i="14"/>
  <c r="C3" i="14"/>
  <c r="B3" i="14"/>
  <c r="D2" i="14"/>
  <c r="C2" i="14"/>
  <c r="B2" i="14"/>
  <c r="C6" i="15"/>
  <c r="B6" i="15"/>
  <c r="D5" i="15"/>
  <c r="C5" i="15"/>
  <c r="B5" i="15"/>
  <c r="D4" i="15"/>
  <c r="C4" i="15"/>
  <c r="B4" i="15"/>
  <c r="D3" i="15"/>
  <c r="C3" i="15"/>
  <c r="B3" i="15"/>
  <c r="D2" i="15"/>
  <c r="C2" i="15"/>
  <c r="B2" i="15"/>
  <c r="C6" i="16"/>
  <c r="B6" i="16"/>
  <c r="D5" i="16"/>
  <c r="C5" i="16"/>
  <c r="B5" i="16"/>
  <c r="D4" i="16"/>
  <c r="C4" i="16"/>
  <c r="B4" i="16"/>
  <c r="D3" i="16"/>
  <c r="C3" i="16"/>
  <c r="B3" i="16"/>
  <c r="D2" i="16"/>
  <c r="C2" i="16"/>
  <c r="B2" i="16"/>
  <c r="C6" i="17"/>
  <c r="B6" i="17"/>
  <c r="D5" i="17"/>
  <c r="C5" i="17"/>
  <c r="B5" i="17"/>
  <c r="D4" i="17"/>
  <c r="C4" i="17"/>
  <c r="B4" i="17"/>
  <c r="D3" i="17"/>
  <c r="C3" i="17"/>
  <c r="B3" i="17"/>
  <c r="D2" i="17"/>
  <c r="C2" i="17"/>
  <c r="B2" i="17"/>
  <c r="C6" i="18"/>
  <c r="B6" i="18"/>
  <c r="D5" i="18"/>
  <c r="C5" i="18"/>
  <c r="B5" i="18"/>
  <c r="D4" i="18"/>
  <c r="C4" i="18"/>
  <c r="B4" i="18"/>
  <c r="D3" i="18"/>
  <c r="C3" i="18"/>
  <c r="B3" i="18"/>
  <c r="D2" i="18"/>
  <c r="C2" i="18"/>
  <c r="B2" i="18"/>
  <c r="C6" i="19"/>
  <c r="B6" i="19"/>
  <c r="D5" i="19"/>
  <c r="C5" i="19"/>
  <c r="B5" i="19"/>
  <c r="D4" i="19"/>
  <c r="C4" i="19"/>
  <c r="B4" i="19"/>
  <c r="D3" i="19"/>
  <c r="C3" i="19"/>
  <c r="B3" i="19"/>
  <c r="D2" i="19"/>
  <c r="C2" i="19"/>
  <c r="B2" i="19"/>
  <c r="C6" i="20"/>
  <c r="B6" i="20"/>
  <c r="D5" i="20"/>
  <c r="C5" i="20"/>
  <c r="B5" i="20"/>
  <c r="D4" i="20"/>
  <c r="C4" i="20"/>
  <c r="B4" i="20"/>
  <c r="D3" i="20"/>
  <c r="C3" i="20"/>
  <c r="B3" i="20"/>
  <c r="D2" i="20"/>
  <c r="C2" i="20"/>
  <c r="B2" i="20"/>
  <c r="C6" i="21"/>
  <c r="B6" i="21"/>
  <c r="D5" i="21"/>
  <c r="C5" i="21"/>
  <c r="B5" i="21"/>
  <c r="D4" i="21"/>
  <c r="C4" i="21"/>
  <c r="B4" i="21"/>
  <c r="D3" i="21"/>
  <c r="C3" i="21"/>
  <c r="B3" i="21"/>
  <c r="D2" i="21"/>
  <c r="C2" i="21"/>
  <c r="B2" i="21"/>
  <c r="C6" i="22"/>
  <c r="B6" i="22"/>
  <c r="D5" i="22"/>
  <c r="C5" i="22"/>
  <c r="B5" i="22"/>
  <c r="D4" i="22"/>
  <c r="C4" i="22"/>
  <c r="B4" i="22"/>
  <c r="D3" i="22"/>
  <c r="C3" i="22"/>
  <c r="B3" i="22"/>
  <c r="D2" i="22"/>
  <c r="C2" i="22"/>
  <c r="B2" i="22"/>
  <c r="C6" i="23"/>
  <c r="B6" i="23"/>
  <c r="D5" i="23"/>
  <c r="C5" i="23"/>
  <c r="B5" i="23"/>
  <c r="D4" i="23"/>
  <c r="C4" i="23"/>
  <c r="B4" i="23"/>
  <c r="D3" i="23"/>
  <c r="C3" i="23"/>
  <c r="B3" i="23"/>
  <c r="D2" i="23"/>
  <c r="C2" i="23"/>
  <c r="B2" i="23"/>
  <c r="C6" i="24"/>
  <c r="B6" i="24"/>
  <c r="D5" i="24"/>
  <c r="C5" i="24"/>
  <c r="B5" i="24"/>
  <c r="D4" i="24"/>
  <c r="C4" i="24"/>
  <c r="B4" i="24"/>
  <c r="D3" i="24"/>
  <c r="C3" i="24"/>
  <c r="B3" i="24"/>
  <c r="D2" i="24"/>
  <c r="C2" i="24"/>
  <c r="B2" i="24"/>
  <c r="C6" i="25"/>
  <c r="B6" i="25"/>
  <c r="D5" i="25"/>
  <c r="C5" i="25"/>
  <c r="B5" i="25"/>
  <c r="D4" i="25"/>
  <c r="C4" i="25"/>
  <c r="B4" i="25"/>
  <c r="D3" i="25"/>
  <c r="C3" i="25"/>
  <c r="B3" i="25"/>
  <c r="D2" i="25"/>
  <c r="C2" i="25"/>
  <c r="B2" i="25"/>
  <c r="C6" i="26"/>
  <c r="B6" i="26"/>
  <c r="D5" i="26"/>
  <c r="C5" i="26"/>
  <c r="B5" i="26"/>
  <c r="D4" i="26"/>
  <c r="C4" i="26"/>
  <c r="B4" i="26"/>
  <c r="D3" i="26"/>
  <c r="C3" i="26"/>
  <c r="B3" i="26"/>
  <c r="D2" i="26"/>
  <c r="C2" i="26"/>
  <c r="B2" i="26"/>
  <c r="C6" i="27"/>
  <c r="B6" i="27"/>
  <c r="D5" i="27"/>
  <c r="C5" i="27"/>
  <c r="B5" i="27"/>
  <c r="D4" i="27"/>
  <c r="C4" i="27"/>
  <c r="B4" i="27"/>
  <c r="D3" i="27"/>
  <c r="C3" i="27"/>
  <c r="B3" i="27"/>
  <c r="D2" i="27"/>
  <c r="C2" i="27"/>
  <c r="B2" i="27"/>
  <c r="C6" i="28"/>
  <c r="B6" i="28"/>
  <c r="D5" i="28"/>
  <c r="C5" i="28"/>
  <c r="B5" i="28"/>
  <c r="D4" i="28"/>
  <c r="C4" i="28"/>
  <c r="B4" i="28"/>
  <c r="D3" i="28"/>
  <c r="C3" i="28"/>
  <c r="B3" i="28"/>
  <c r="D2" i="28"/>
  <c r="C2" i="28"/>
  <c r="B2" i="28"/>
  <c r="C6" i="29"/>
  <c r="B6" i="29"/>
  <c r="D5" i="29"/>
  <c r="C5" i="29"/>
  <c r="B5" i="29"/>
  <c r="D4" i="29"/>
  <c r="C4" i="29"/>
  <c r="B4" i="29"/>
  <c r="D3" i="29"/>
  <c r="C3" i="29"/>
  <c r="B3" i="29"/>
  <c r="D2" i="29"/>
  <c r="C2" i="29"/>
  <c r="B2" i="29"/>
  <c r="C6" i="30"/>
  <c r="B6" i="30"/>
  <c r="D5" i="30"/>
  <c r="C5" i="30"/>
  <c r="B5" i="30"/>
  <c r="D4" i="30"/>
  <c r="C4" i="30"/>
  <c r="B4" i="30"/>
  <c r="D3" i="30"/>
  <c r="C3" i="30"/>
  <c r="B3" i="30"/>
  <c r="D2" i="30"/>
  <c r="C2" i="30"/>
  <c r="B2" i="30"/>
  <c r="C6" i="31"/>
  <c r="B6" i="31"/>
  <c r="D5" i="31"/>
  <c r="C5" i="31"/>
  <c r="B5" i="31"/>
  <c r="D4" i="31"/>
  <c r="C4" i="31"/>
  <c r="B4" i="31"/>
  <c r="D3" i="31"/>
  <c r="C3" i="31"/>
  <c r="B3" i="31"/>
  <c r="D2" i="31"/>
  <c r="C2" i="31"/>
  <c r="B2" i="31"/>
  <c r="C6" i="32"/>
  <c r="B6" i="32"/>
  <c r="D5" i="32"/>
  <c r="C5" i="32"/>
  <c r="B5" i="32"/>
  <c r="D4" i="32"/>
  <c r="C4" i="32"/>
  <c r="B4" i="32"/>
  <c r="D3" i="32"/>
  <c r="C3" i="32"/>
  <c r="B3" i="32"/>
  <c r="D2" i="32"/>
  <c r="C2" i="32"/>
  <c r="B2" i="32"/>
  <c r="C6" i="33"/>
  <c r="B6" i="33"/>
  <c r="D5" i="33"/>
  <c r="C5" i="33"/>
  <c r="B5" i="33"/>
  <c r="D4" i="33"/>
  <c r="C4" i="33"/>
  <c r="B4" i="33"/>
  <c r="D3" i="33"/>
  <c r="C3" i="33"/>
  <c r="B3" i="33"/>
  <c r="D2" i="33"/>
  <c r="C2" i="33"/>
  <c r="B2" i="33"/>
  <c r="C6" i="34"/>
  <c r="B6" i="34"/>
  <c r="D5" i="34"/>
  <c r="C5" i="34"/>
  <c r="B5" i="34"/>
  <c r="D4" i="34"/>
  <c r="C4" i="34"/>
  <c r="B4" i="34"/>
  <c r="D3" i="34"/>
  <c r="C3" i="34"/>
  <c r="B3" i="34"/>
  <c r="D2" i="34"/>
  <c r="C2" i="34"/>
  <c r="B2" i="34"/>
  <c r="C6" i="3"/>
  <c r="B6" i="3"/>
  <c r="D5" i="3"/>
  <c r="C5" i="3"/>
  <c r="B5" i="3"/>
  <c r="D4" i="3"/>
  <c r="C4" i="3"/>
  <c r="B4" i="3"/>
  <c r="D3" i="3"/>
  <c r="C3" i="3"/>
  <c r="B3" i="3"/>
  <c r="D2" i="3"/>
  <c r="C2" i="3"/>
  <c r="B2" i="3"/>
  <c r="D5" i="2"/>
  <c r="D4" i="2"/>
  <c r="D3" i="2"/>
  <c r="D2" i="2"/>
  <c r="C5" i="2"/>
  <c r="B5" i="2"/>
  <c r="C4" i="2"/>
  <c r="B4" i="2"/>
  <c r="C3" i="2"/>
  <c r="B3" i="2"/>
  <c r="C2" i="2"/>
  <c r="B2" i="2"/>
  <c r="E169" i="1"/>
  <c r="D7" i="4" s="1"/>
  <c r="E170" i="1"/>
  <c r="D7" i="5" s="1"/>
  <c r="E171" i="1"/>
  <c r="D7" i="6" s="1"/>
  <c r="E172" i="1"/>
  <c r="D7" i="10" s="1"/>
  <c r="E173" i="1"/>
  <c r="D7" i="11" s="1"/>
  <c r="E174" i="1"/>
  <c r="D7" i="7" s="1"/>
  <c r="E175" i="1"/>
  <c r="D7" i="8" s="1"/>
  <c r="E176" i="1"/>
  <c r="D7" i="9" s="1"/>
  <c r="E177" i="1"/>
  <c r="D7" i="12" s="1"/>
  <c r="E178" i="1"/>
  <c r="D7" i="13" s="1"/>
  <c r="E179" i="1"/>
  <c r="D7" i="14" s="1"/>
  <c r="E180" i="1"/>
  <c r="D7" i="15" s="1"/>
  <c r="E181" i="1"/>
  <c r="D7" i="16" s="1"/>
  <c r="E182" i="1"/>
  <c r="D7" i="17" s="1"/>
  <c r="E183" i="1"/>
  <c r="D7" i="18" s="1"/>
  <c r="E184" i="1"/>
  <c r="D7" i="19" s="1"/>
  <c r="E185" i="1"/>
  <c r="D7" i="20" s="1"/>
  <c r="E186" i="1"/>
  <c r="D7" i="21" s="1"/>
  <c r="E187" i="1"/>
  <c r="D7" i="22" s="1"/>
  <c r="E188" i="1"/>
  <c r="D7" i="23" s="1"/>
  <c r="E189" i="1"/>
  <c r="D7" i="24" s="1"/>
  <c r="E190" i="1"/>
  <c r="D7" i="25" s="1"/>
  <c r="E191" i="1"/>
  <c r="D7" i="26" s="1"/>
  <c r="E192" i="1"/>
  <c r="D7" i="27" s="1"/>
  <c r="E193" i="1"/>
  <c r="D7" i="28" s="1"/>
  <c r="E194" i="1"/>
  <c r="D7" i="29" s="1"/>
  <c r="E195" i="1"/>
  <c r="D7" i="30" s="1"/>
  <c r="E196" i="1"/>
  <c r="D7" i="31" s="1"/>
  <c r="E197" i="1"/>
  <c r="D7" i="32" s="1"/>
  <c r="E198" i="1"/>
  <c r="D7" i="33" s="1"/>
  <c r="E199" i="1"/>
  <c r="D7" i="34" s="1"/>
  <c r="E168" i="1"/>
  <c r="D7" i="3" s="1"/>
  <c r="D167" i="1"/>
  <c r="C7" i="2" s="1"/>
  <c r="C167" i="1"/>
  <c r="B7" i="2" s="1"/>
  <c r="E167" i="1" l="1"/>
  <c r="D7" i="2" s="1"/>
  <c r="D134" i="1"/>
  <c r="C6" i="2" s="1"/>
  <c r="C134" i="1"/>
  <c r="B6" i="2" s="1"/>
  <c r="D101" i="1" l="1"/>
  <c r="C101" i="1"/>
  <c r="D68" i="1"/>
  <c r="C68" i="1"/>
  <c r="E3" i="1" l="1"/>
  <c r="E4" i="1"/>
  <c r="E5" i="1"/>
  <c r="E6" i="1"/>
  <c r="E9" i="1"/>
  <c r="E10" i="1"/>
  <c r="E11" i="1"/>
  <c r="E7" i="1"/>
  <c r="E8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2" i="1"/>
  <c r="C2" i="1"/>
  <c r="E2" i="1" l="1"/>
  <c r="D35" i="1"/>
  <c r="C35" i="1"/>
  <c r="E166" i="1" l="1"/>
  <c r="D6" i="34" s="1"/>
  <c r="E165" i="1"/>
  <c r="D6" i="33" s="1"/>
  <c r="E164" i="1"/>
  <c r="D6" i="32" s="1"/>
  <c r="E163" i="1"/>
  <c r="D6" i="31" s="1"/>
  <c r="E162" i="1"/>
  <c r="D6" i="30" s="1"/>
  <c r="E161" i="1"/>
  <c r="D6" i="29" s="1"/>
  <c r="E160" i="1"/>
  <c r="D6" i="28" s="1"/>
  <c r="E159" i="1"/>
  <c r="D6" i="27" s="1"/>
  <c r="E158" i="1"/>
  <c r="D6" i="26" s="1"/>
  <c r="E157" i="1"/>
  <c r="D6" i="25" s="1"/>
  <c r="E156" i="1"/>
  <c r="D6" i="24" s="1"/>
  <c r="E155" i="1"/>
  <c r="D6" i="23" s="1"/>
  <c r="E154" i="1"/>
  <c r="D6" i="22" s="1"/>
  <c r="E153" i="1"/>
  <c r="D6" i="21" s="1"/>
  <c r="E152" i="1"/>
  <c r="D6" i="20" s="1"/>
  <c r="E151" i="1"/>
  <c r="D6" i="19" s="1"/>
  <c r="E150" i="1"/>
  <c r="D6" i="18" s="1"/>
  <c r="E149" i="1"/>
  <c r="D6" i="17" s="1"/>
  <c r="E148" i="1"/>
  <c r="D6" i="16" s="1"/>
  <c r="E147" i="1"/>
  <c r="D6" i="15" s="1"/>
  <c r="E146" i="1"/>
  <c r="D6" i="14" s="1"/>
  <c r="E145" i="1"/>
  <c r="D6" i="13" s="1"/>
  <c r="E144" i="1"/>
  <c r="D6" i="12" s="1"/>
  <c r="E140" i="1"/>
  <c r="D6" i="11" s="1"/>
  <c r="E139" i="1"/>
  <c r="D6" i="10" s="1"/>
  <c r="E143" i="1"/>
  <c r="D6" i="9" s="1"/>
  <c r="E142" i="1"/>
  <c r="D6" i="8" s="1"/>
  <c r="E141" i="1"/>
  <c r="D6" i="7" s="1"/>
  <c r="E138" i="1"/>
  <c r="D6" i="6" s="1"/>
  <c r="E137" i="1"/>
  <c r="D6" i="5" s="1"/>
  <c r="E136" i="1"/>
  <c r="D6" i="4" s="1"/>
  <c r="E135" i="1"/>
  <c r="D6" i="3" s="1"/>
  <c r="E134" i="1"/>
  <c r="D6" i="2" s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7" i="1"/>
  <c r="E106" i="1"/>
  <c r="E110" i="1"/>
  <c r="E109" i="1"/>
  <c r="E108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4" i="1"/>
  <c r="E73" i="1"/>
  <c r="E77" i="1"/>
  <c r="E76" i="1"/>
  <c r="E75" i="1"/>
  <c r="E72" i="1"/>
  <c r="E71" i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68" i="1" l="1"/>
</calcChain>
</file>

<file path=xl/sharedStrings.xml><?xml version="1.0" encoding="utf-8"?>
<sst xmlns="http://schemas.openxmlformats.org/spreadsheetml/2006/main" count="335" uniqueCount="38">
  <si>
    <t>Año</t>
  </si>
  <si>
    <t>Entidad Federativa</t>
  </si>
  <si>
    <t>Egresos</t>
  </si>
  <si>
    <t>Días estancia</t>
  </si>
  <si>
    <t>Estancia promedio (días)</t>
  </si>
  <si>
    <t>Nacional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</si>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</sst>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rgb="FF000000"/>
      <name val="Calibri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rgb="FF9D2449"/>
      </patternFill>
    </fill>
    <fill>
      <patternFill patternType="solid">
        <fgColor rgb="FFD4C19C"/>
        <bgColor rgb="FFD4C19C"/>
      </patternFill>
    </fill>
    <fill>
      <patternFill patternType="solid">
        <fgColor rgb="FFD4C19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1" fontId="1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workbookViewId="0">
      <pane ySplit="1" topLeftCell="A164" activePane="bottomLeft" state="frozen"/>
      <selection pane="bottomLeft" activeCell="C168" sqref="C168"/>
    </sheetView>
  </sheetViews>
  <sheetFormatPr baseColWidth="10" defaultColWidth="14.42578125" defaultRowHeight="15" customHeight="1" x14ac:dyDescent="0.25"/>
  <cols>
    <col min="1" max="1" width="12.140625" customWidth="1"/>
    <col min="2" max="2" width="24.5703125" customWidth="1"/>
    <col min="3" max="3" width="17.140625" customWidth="1"/>
    <col min="4" max="4" width="18.5703125" customWidth="1"/>
    <col min="5" max="5" width="18.140625" customWidth="1"/>
  </cols>
  <sheetData>
    <row r="1" spans="1: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 customHeight="1" x14ac:dyDescent="0.25">
      <c r="A2" s="9">
        <v>2017</v>
      </c>
      <c r="B2" s="11" t="s">
        <v>5</v>
      </c>
      <c r="C2" s="3">
        <f>SUM(C3:C34)</f>
        <v>2715624</v>
      </c>
      <c r="D2" s="3">
        <f>SUM(D3:D34)</f>
        <v>9744719</v>
      </c>
      <c r="E2" s="7">
        <f t="shared" ref="E2" si="0">D2/C2</f>
        <v>3.5883903662657275</v>
      </c>
    </row>
    <row r="3" spans="1:5" ht="14.25" customHeight="1" x14ac:dyDescent="0.25">
      <c r="A3" s="10">
        <v>2017</v>
      </c>
      <c r="B3" s="12" t="s">
        <v>6</v>
      </c>
      <c r="C3" s="5">
        <v>43976</v>
      </c>
      <c r="D3" s="5">
        <v>133508</v>
      </c>
      <c r="E3" s="4">
        <f t="shared" ref="E3:E34" si="1">D3/C3</f>
        <v>3.0359286883754777</v>
      </c>
    </row>
    <row r="4" spans="1:5" ht="14.25" customHeight="1" x14ac:dyDescent="0.25">
      <c r="A4" s="10">
        <v>2017</v>
      </c>
      <c r="B4" s="12" t="s">
        <v>7</v>
      </c>
      <c r="C4" s="5">
        <v>38449</v>
      </c>
      <c r="D4" s="5">
        <v>170886</v>
      </c>
      <c r="E4" s="4">
        <f t="shared" si="1"/>
        <v>4.4444849020780772</v>
      </c>
    </row>
    <row r="5" spans="1:5" ht="14.25" customHeight="1" x14ac:dyDescent="0.25">
      <c r="A5" s="10">
        <v>2017</v>
      </c>
      <c r="B5" s="12" t="s">
        <v>8</v>
      </c>
      <c r="C5" s="5">
        <v>19721</v>
      </c>
      <c r="D5" s="5">
        <v>66396</v>
      </c>
      <c r="E5" s="4">
        <f t="shared" si="1"/>
        <v>3.3667663911566352</v>
      </c>
    </row>
    <row r="6" spans="1:5" ht="14.25" customHeight="1" x14ac:dyDescent="0.25">
      <c r="A6" s="10">
        <v>2017</v>
      </c>
      <c r="B6" s="12" t="s">
        <v>9</v>
      </c>
      <c r="C6" s="5">
        <v>26668</v>
      </c>
      <c r="D6" s="5">
        <v>95328</v>
      </c>
      <c r="E6" s="4">
        <f t="shared" si="1"/>
        <v>3.5746212689365531</v>
      </c>
    </row>
    <row r="7" spans="1:5" ht="14.25" customHeight="1" x14ac:dyDescent="0.25">
      <c r="A7" s="10">
        <v>2017</v>
      </c>
      <c r="B7" s="12" t="s">
        <v>12</v>
      </c>
      <c r="C7" s="5">
        <v>41680</v>
      </c>
      <c r="D7" s="5">
        <v>168831</v>
      </c>
      <c r="E7" s="4">
        <f t="shared" si="1"/>
        <v>4.050647792706334</v>
      </c>
    </row>
    <row r="8" spans="1:5" ht="14.25" customHeight="1" x14ac:dyDescent="0.25">
      <c r="A8" s="10">
        <v>2017</v>
      </c>
      <c r="B8" s="12" t="s">
        <v>13</v>
      </c>
      <c r="C8" s="5">
        <v>18983</v>
      </c>
      <c r="D8" s="5">
        <v>57294</v>
      </c>
      <c r="E8" s="4">
        <f t="shared" si="1"/>
        <v>3.0181741558236315</v>
      </c>
    </row>
    <row r="9" spans="1:5" ht="14.25" customHeight="1" x14ac:dyDescent="0.25">
      <c r="A9" s="10">
        <v>2017</v>
      </c>
      <c r="B9" s="12" t="s">
        <v>10</v>
      </c>
      <c r="C9" s="5">
        <v>113046</v>
      </c>
      <c r="D9" s="5">
        <v>378082</v>
      </c>
      <c r="E9" s="4">
        <f t="shared" si="1"/>
        <v>3.34449693045309</v>
      </c>
    </row>
    <row r="10" spans="1:5" ht="14.25" customHeight="1" x14ac:dyDescent="0.25">
      <c r="A10" s="10">
        <v>2017</v>
      </c>
      <c r="B10" s="12" t="s">
        <v>11</v>
      </c>
      <c r="C10" s="5">
        <v>75903</v>
      </c>
      <c r="D10" s="5">
        <v>311530</v>
      </c>
      <c r="E10" s="4">
        <f t="shared" si="1"/>
        <v>4.1043173524103134</v>
      </c>
    </row>
    <row r="11" spans="1:5" ht="14.25" customHeight="1" x14ac:dyDescent="0.25">
      <c r="A11" s="10">
        <v>2017</v>
      </c>
      <c r="B11" s="12" t="s">
        <v>37</v>
      </c>
      <c r="C11" s="5">
        <v>235581</v>
      </c>
      <c r="D11" s="5">
        <v>1264261</v>
      </c>
      <c r="E11" s="4">
        <f t="shared" si="1"/>
        <v>5.3665660643260704</v>
      </c>
    </row>
    <row r="12" spans="1:5" ht="14.25" customHeight="1" x14ac:dyDescent="0.25">
      <c r="A12" s="10">
        <v>2017</v>
      </c>
      <c r="B12" s="12" t="s">
        <v>14</v>
      </c>
      <c r="C12" s="5">
        <v>49616</v>
      </c>
      <c r="D12" s="5">
        <v>128845</v>
      </c>
      <c r="E12" s="4">
        <f t="shared" si="1"/>
        <v>2.5968437600773946</v>
      </c>
    </row>
    <row r="13" spans="1:5" ht="14.25" customHeight="1" x14ac:dyDescent="0.25">
      <c r="A13" s="10">
        <v>2017</v>
      </c>
      <c r="B13" s="12" t="s">
        <v>15</v>
      </c>
      <c r="C13" s="5">
        <v>161800</v>
      </c>
      <c r="D13" s="5">
        <v>579484</v>
      </c>
      <c r="E13" s="4">
        <f t="shared" si="1"/>
        <v>3.5814833127317676</v>
      </c>
    </row>
    <row r="14" spans="1:5" ht="14.25" customHeight="1" x14ac:dyDescent="0.25">
      <c r="A14" s="10">
        <v>2017</v>
      </c>
      <c r="B14" s="12" t="s">
        <v>16</v>
      </c>
      <c r="C14" s="5">
        <v>85313</v>
      </c>
      <c r="D14" s="5">
        <v>265564</v>
      </c>
      <c r="E14" s="4">
        <f t="shared" si="1"/>
        <v>3.1128198516052654</v>
      </c>
    </row>
    <row r="15" spans="1:5" ht="14.25" customHeight="1" x14ac:dyDescent="0.25">
      <c r="A15" s="10">
        <v>2017</v>
      </c>
      <c r="B15" s="12" t="s">
        <v>17</v>
      </c>
      <c r="C15" s="5">
        <v>58658</v>
      </c>
      <c r="D15" s="5">
        <v>242527</v>
      </c>
      <c r="E15" s="4">
        <f t="shared" si="1"/>
        <v>4.134593746803505</v>
      </c>
    </row>
    <row r="16" spans="1:5" ht="14.25" customHeight="1" x14ac:dyDescent="0.25">
      <c r="A16" s="10">
        <v>2017</v>
      </c>
      <c r="B16" s="12" t="s">
        <v>18</v>
      </c>
      <c r="C16" s="5">
        <v>194825</v>
      </c>
      <c r="D16" s="5">
        <v>736913</v>
      </c>
      <c r="E16" s="4">
        <f t="shared" si="1"/>
        <v>3.7824355190555625</v>
      </c>
    </row>
    <row r="17" spans="1:5" ht="14.25" customHeight="1" x14ac:dyDescent="0.25">
      <c r="A17" s="10">
        <v>2017</v>
      </c>
      <c r="B17" s="12" t="s">
        <v>19</v>
      </c>
      <c r="C17" s="5">
        <v>316550</v>
      </c>
      <c r="D17" s="5">
        <v>1004499</v>
      </c>
      <c r="E17" s="4">
        <f t="shared" si="1"/>
        <v>3.173271205180856</v>
      </c>
    </row>
    <row r="18" spans="1:5" ht="14.25" customHeight="1" x14ac:dyDescent="0.25">
      <c r="A18" s="10">
        <v>2017</v>
      </c>
      <c r="B18" s="12" t="s">
        <v>20</v>
      </c>
      <c r="C18" s="5">
        <v>129282</v>
      </c>
      <c r="D18" s="5">
        <v>328699</v>
      </c>
      <c r="E18" s="4">
        <f t="shared" si="1"/>
        <v>2.5424962485110068</v>
      </c>
    </row>
    <row r="19" spans="1:5" ht="14.25" customHeight="1" x14ac:dyDescent="0.25">
      <c r="A19" s="10">
        <v>2017</v>
      </c>
      <c r="B19" s="12" t="s">
        <v>21</v>
      </c>
      <c r="C19" s="5">
        <v>43889</v>
      </c>
      <c r="D19" s="5">
        <v>124607</v>
      </c>
      <c r="E19" s="4">
        <f t="shared" si="1"/>
        <v>2.8391396477477273</v>
      </c>
    </row>
    <row r="20" spans="1:5" ht="14.25" customHeight="1" x14ac:dyDescent="0.25">
      <c r="A20" s="10">
        <v>2017</v>
      </c>
      <c r="B20" s="12" t="s">
        <v>22</v>
      </c>
      <c r="C20" s="5">
        <v>19884</v>
      </c>
      <c r="D20" s="5">
        <v>62225</v>
      </c>
      <c r="E20" s="4">
        <f t="shared" si="1"/>
        <v>3.1294005230335951</v>
      </c>
    </row>
    <row r="21" spans="1:5" ht="14.25" customHeight="1" x14ac:dyDescent="0.25">
      <c r="A21" s="10">
        <v>2017</v>
      </c>
      <c r="B21" s="12" t="s">
        <v>23</v>
      </c>
      <c r="C21" s="5">
        <v>56286</v>
      </c>
      <c r="D21" s="5">
        <v>198678</v>
      </c>
      <c r="E21" s="4">
        <f t="shared" si="1"/>
        <v>3.5297942650037308</v>
      </c>
    </row>
    <row r="22" spans="1:5" ht="14.25" customHeight="1" x14ac:dyDescent="0.25">
      <c r="A22" s="10">
        <v>2017</v>
      </c>
      <c r="B22" s="12" t="s">
        <v>24</v>
      </c>
      <c r="C22" s="5">
        <v>73547</v>
      </c>
      <c r="D22" s="5">
        <v>272452</v>
      </c>
      <c r="E22" s="4">
        <f t="shared" si="1"/>
        <v>3.7044610929065769</v>
      </c>
    </row>
    <row r="23" spans="1:5" ht="14.25" customHeight="1" x14ac:dyDescent="0.25">
      <c r="A23" s="10">
        <v>2017</v>
      </c>
      <c r="B23" s="12" t="s">
        <v>25</v>
      </c>
      <c r="C23" s="5">
        <v>125291</v>
      </c>
      <c r="D23" s="5">
        <v>487840</v>
      </c>
      <c r="E23" s="4">
        <f t="shared" si="1"/>
        <v>3.8936555698334279</v>
      </c>
    </row>
    <row r="24" spans="1:5" ht="14.25" customHeight="1" x14ac:dyDescent="0.25">
      <c r="A24" s="10">
        <v>2017</v>
      </c>
      <c r="B24" s="12" t="s">
        <v>26</v>
      </c>
      <c r="C24" s="5">
        <v>53726</v>
      </c>
      <c r="D24" s="5">
        <v>166445</v>
      </c>
      <c r="E24" s="4">
        <f t="shared" si="1"/>
        <v>3.0980344712057475</v>
      </c>
    </row>
    <row r="25" spans="1:5" ht="14.25" customHeight="1" x14ac:dyDescent="0.25">
      <c r="A25" s="10">
        <v>2017</v>
      </c>
      <c r="B25" s="12" t="s">
        <v>27</v>
      </c>
      <c r="C25" s="5">
        <v>35051</v>
      </c>
      <c r="D25" s="5">
        <v>111260</v>
      </c>
      <c r="E25" s="4">
        <f t="shared" si="1"/>
        <v>3.1742318336138768</v>
      </c>
    </row>
    <row r="26" spans="1:5" ht="14.25" customHeight="1" x14ac:dyDescent="0.25">
      <c r="A26" s="10">
        <v>2017</v>
      </c>
      <c r="B26" s="12" t="s">
        <v>28</v>
      </c>
      <c r="C26" s="5">
        <v>66454</v>
      </c>
      <c r="D26" s="5">
        <v>241539</v>
      </c>
      <c r="E26" s="4">
        <f t="shared" si="1"/>
        <v>3.6346796280133624</v>
      </c>
    </row>
    <row r="27" spans="1:5" ht="14.25" customHeight="1" x14ac:dyDescent="0.25">
      <c r="A27" s="10">
        <v>2017</v>
      </c>
      <c r="B27" s="12" t="s">
        <v>29</v>
      </c>
      <c r="C27" s="5">
        <v>53003</v>
      </c>
      <c r="D27" s="5">
        <v>181058</v>
      </c>
      <c r="E27" s="4">
        <f t="shared" si="1"/>
        <v>3.4159953210195648</v>
      </c>
    </row>
    <row r="28" spans="1:5" ht="14.25" customHeight="1" x14ac:dyDescent="0.25">
      <c r="A28" s="10">
        <v>2017</v>
      </c>
      <c r="B28" s="12" t="s">
        <v>30</v>
      </c>
      <c r="C28" s="5">
        <v>96963</v>
      </c>
      <c r="D28" s="5">
        <v>281570</v>
      </c>
      <c r="E28" s="4">
        <f t="shared" si="1"/>
        <v>2.9038911749842722</v>
      </c>
    </row>
    <row r="29" spans="1:5" ht="14.25" customHeight="1" x14ac:dyDescent="0.25">
      <c r="A29" s="10">
        <v>2017</v>
      </c>
      <c r="B29" s="12" t="s">
        <v>31</v>
      </c>
      <c r="C29" s="5">
        <v>98027</v>
      </c>
      <c r="D29" s="5">
        <v>307035</v>
      </c>
      <c r="E29" s="4">
        <f t="shared" si="1"/>
        <v>3.1321472655492872</v>
      </c>
    </row>
    <row r="30" spans="1:5" ht="14.25" customHeight="1" x14ac:dyDescent="0.25">
      <c r="A30" s="10">
        <v>2017</v>
      </c>
      <c r="B30" s="12" t="s">
        <v>32</v>
      </c>
      <c r="C30" s="5">
        <v>78147</v>
      </c>
      <c r="D30" s="5">
        <v>291161</v>
      </c>
      <c r="E30" s="4">
        <f t="shared" si="1"/>
        <v>3.7258116114502156</v>
      </c>
    </row>
    <row r="31" spans="1:5" ht="14.25" customHeight="1" x14ac:dyDescent="0.25">
      <c r="A31" s="10">
        <v>2017</v>
      </c>
      <c r="B31" s="12" t="s">
        <v>33</v>
      </c>
      <c r="C31" s="5">
        <v>39548</v>
      </c>
      <c r="D31" s="5">
        <v>108169</v>
      </c>
      <c r="E31" s="4">
        <f t="shared" si="1"/>
        <v>2.7351319915039953</v>
      </c>
    </row>
    <row r="32" spans="1:5" ht="14.25" customHeight="1" x14ac:dyDescent="0.25">
      <c r="A32" s="10">
        <v>2017</v>
      </c>
      <c r="B32" s="12" t="s">
        <v>34</v>
      </c>
      <c r="C32" s="5">
        <v>168403</v>
      </c>
      <c r="D32" s="5">
        <v>588438</v>
      </c>
      <c r="E32" s="4">
        <f t="shared" si="1"/>
        <v>3.4942251622595797</v>
      </c>
    </row>
    <row r="33" spans="1:5" ht="14.25" customHeight="1" x14ac:dyDescent="0.25">
      <c r="A33" s="10">
        <v>2017</v>
      </c>
      <c r="B33" s="12" t="s">
        <v>35</v>
      </c>
      <c r="C33" s="5">
        <v>56090</v>
      </c>
      <c r="D33" s="5">
        <v>259123</v>
      </c>
      <c r="E33" s="4">
        <f t="shared" si="1"/>
        <v>4.6197717953289352</v>
      </c>
    </row>
    <row r="34" spans="1:5" ht="14.25" customHeight="1" x14ac:dyDescent="0.25">
      <c r="A34" s="10">
        <v>2017</v>
      </c>
      <c r="B34" s="12" t="s">
        <v>36</v>
      </c>
      <c r="C34" s="5">
        <v>41264</v>
      </c>
      <c r="D34" s="5">
        <v>130472</v>
      </c>
      <c r="E34" s="4">
        <f t="shared" si="1"/>
        <v>3.1618844513377278</v>
      </c>
    </row>
    <row r="35" spans="1:5" ht="14.25" customHeight="1" x14ac:dyDescent="0.25">
      <c r="A35" s="9">
        <v>2018</v>
      </c>
      <c r="B35" s="11" t="s">
        <v>5</v>
      </c>
      <c r="C35" s="3">
        <f>SUM(C36:C67)</f>
        <v>2623379</v>
      </c>
      <c r="D35" s="3">
        <f>SUM(D36:D67)</f>
        <v>10088567</v>
      </c>
      <c r="E35" s="7">
        <f t="shared" ref="E35:E134" si="2">D35/C35</f>
        <v>3.845638392317694</v>
      </c>
    </row>
    <row r="36" spans="1:5" ht="14.25" customHeight="1" x14ac:dyDescent="0.25">
      <c r="A36" s="10">
        <v>2018</v>
      </c>
      <c r="B36" s="12" t="s">
        <v>6</v>
      </c>
      <c r="C36" s="6">
        <v>39160</v>
      </c>
      <c r="D36" s="6">
        <v>130094</v>
      </c>
      <c r="E36" s="4">
        <f t="shared" si="2"/>
        <v>3.322114402451481</v>
      </c>
    </row>
    <row r="37" spans="1:5" ht="14.25" customHeight="1" x14ac:dyDescent="0.25">
      <c r="A37" s="10">
        <v>2018</v>
      </c>
      <c r="B37" s="12" t="s">
        <v>7</v>
      </c>
      <c r="C37" s="6">
        <v>40627</v>
      </c>
      <c r="D37" s="6">
        <v>183391</v>
      </c>
      <c r="E37" s="4">
        <f t="shared" si="2"/>
        <v>4.5140177714327914</v>
      </c>
    </row>
    <row r="38" spans="1:5" ht="14.25" customHeight="1" x14ac:dyDescent="0.25">
      <c r="A38" s="10">
        <v>2018</v>
      </c>
      <c r="B38" s="12" t="s">
        <v>8</v>
      </c>
      <c r="C38" s="6">
        <v>19639</v>
      </c>
      <c r="D38" s="6">
        <v>63635</v>
      </c>
      <c r="E38" s="4">
        <f t="shared" si="2"/>
        <v>3.2402362645755893</v>
      </c>
    </row>
    <row r="39" spans="1:5" ht="14.25" customHeight="1" x14ac:dyDescent="0.25">
      <c r="A39" s="10">
        <v>2018</v>
      </c>
      <c r="B39" s="12" t="s">
        <v>9</v>
      </c>
      <c r="C39" s="6">
        <v>24245</v>
      </c>
      <c r="D39" s="6">
        <v>94521</v>
      </c>
      <c r="E39" s="4">
        <f t="shared" si="2"/>
        <v>3.8985770261909671</v>
      </c>
    </row>
    <row r="40" spans="1:5" ht="14.25" customHeight="1" x14ac:dyDescent="0.25">
      <c r="A40" s="10">
        <v>2018</v>
      </c>
      <c r="B40" s="12" t="s">
        <v>12</v>
      </c>
      <c r="C40" s="6">
        <v>39205</v>
      </c>
      <c r="D40" s="6">
        <v>143314</v>
      </c>
      <c r="E40" s="4">
        <f t="shared" si="2"/>
        <v>3.655503124601454</v>
      </c>
    </row>
    <row r="41" spans="1:5" ht="14.25" customHeight="1" x14ac:dyDescent="0.25">
      <c r="A41" s="10">
        <v>2018</v>
      </c>
      <c r="B41" s="12" t="s">
        <v>13</v>
      </c>
      <c r="C41" s="6">
        <v>19049</v>
      </c>
      <c r="D41" s="6">
        <v>67375</v>
      </c>
      <c r="E41" s="4">
        <f t="shared" si="2"/>
        <v>3.5369310724972438</v>
      </c>
    </row>
    <row r="42" spans="1:5" ht="14.25" customHeight="1" x14ac:dyDescent="0.25">
      <c r="A42" s="10">
        <v>2018</v>
      </c>
      <c r="B42" s="12" t="s">
        <v>10</v>
      </c>
      <c r="C42" s="6">
        <v>108258</v>
      </c>
      <c r="D42" s="6">
        <v>359837</v>
      </c>
      <c r="E42" s="4">
        <f t="shared" si="2"/>
        <v>3.3238836852703728</v>
      </c>
    </row>
    <row r="43" spans="1:5" ht="14.25" customHeight="1" x14ac:dyDescent="0.25">
      <c r="A43" s="10">
        <v>2018</v>
      </c>
      <c r="B43" s="12" t="s">
        <v>11</v>
      </c>
      <c r="C43" s="6">
        <v>81911</v>
      </c>
      <c r="D43" s="6">
        <v>336255</v>
      </c>
      <c r="E43" s="4">
        <f t="shared" si="2"/>
        <v>4.1051262956135322</v>
      </c>
    </row>
    <row r="44" spans="1:5" ht="14.25" customHeight="1" x14ac:dyDescent="0.25">
      <c r="A44" s="10">
        <v>2018</v>
      </c>
      <c r="B44" s="12" t="s">
        <v>37</v>
      </c>
      <c r="C44" s="6">
        <v>249752</v>
      </c>
      <c r="D44" s="6">
        <v>1423384</v>
      </c>
      <c r="E44" s="4">
        <f t="shared" si="2"/>
        <v>5.6991895960793109</v>
      </c>
    </row>
    <row r="45" spans="1:5" ht="14.25" customHeight="1" x14ac:dyDescent="0.25">
      <c r="A45" s="10">
        <v>2018</v>
      </c>
      <c r="B45" s="12" t="s">
        <v>14</v>
      </c>
      <c r="C45" s="6">
        <v>48582</v>
      </c>
      <c r="D45" s="6">
        <v>126606</v>
      </c>
      <c r="E45" s="4">
        <f t="shared" si="2"/>
        <v>2.6060269235519327</v>
      </c>
    </row>
    <row r="46" spans="1:5" ht="14.25" customHeight="1" x14ac:dyDescent="0.25">
      <c r="A46" s="10">
        <v>2018</v>
      </c>
      <c r="B46" s="12" t="s">
        <v>15</v>
      </c>
      <c r="C46" s="6">
        <v>158514</v>
      </c>
      <c r="D46" s="6">
        <v>583665</v>
      </c>
      <c r="E46" s="4">
        <f t="shared" si="2"/>
        <v>3.6821037889397781</v>
      </c>
    </row>
    <row r="47" spans="1:5" ht="14.25" customHeight="1" x14ac:dyDescent="0.25">
      <c r="A47" s="10">
        <v>2018</v>
      </c>
      <c r="B47" s="12" t="s">
        <v>16</v>
      </c>
      <c r="C47" s="6">
        <v>78186</v>
      </c>
      <c r="D47" s="6">
        <v>252856</v>
      </c>
      <c r="E47" s="4">
        <f t="shared" si="2"/>
        <v>3.2340316680735683</v>
      </c>
    </row>
    <row r="48" spans="1:5" ht="14.25" customHeight="1" x14ac:dyDescent="0.25">
      <c r="A48" s="10">
        <v>2018</v>
      </c>
      <c r="B48" s="12" t="s">
        <v>17</v>
      </c>
      <c r="C48" s="6">
        <v>56521</v>
      </c>
      <c r="D48" s="6">
        <v>237334</v>
      </c>
      <c r="E48" s="4">
        <f t="shared" si="2"/>
        <v>4.1990410643831497</v>
      </c>
    </row>
    <row r="49" spans="1:5" ht="14.25" customHeight="1" x14ac:dyDescent="0.25">
      <c r="A49" s="10">
        <v>2018</v>
      </c>
      <c r="B49" s="12" t="s">
        <v>18</v>
      </c>
      <c r="C49" s="6">
        <v>176843</v>
      </c>
      <c r="D49" s="6">
        <v>730365</v>
      </c>
      <c r="E49" s="4">
        <f t="shared" si="2"/>
        <v>4.130019282640534</v>
      </c>
    </row>
    <row r="50" spans="1:5" ht="14.25" customHeight="1" x14ac:dyDescent="0.25">
      <c r="A50" s="10">
        <v>2018</v>
      </c>
      <c r="B50" s="12" t="s">
        <v>19</v>
      </c>
      <c r="C50" s="6">
        <v>303939</v>
      </c>
      <c r="D50" s="6">
        <v>1309335</v>
      </c>
      <c r="E50" s="4">
        <f t="shared" si="2"/>
        <v>4.3078874379398497</v>
      </c>
    </row>
    <row r="51" spans="1:5" ht="14.25" customHeight="1" x14ac:dyDescent="0.25">
      <c r="A51" s="10">
        <v>2018</v>
      </c>
      <c r="B51" s="12" t="s">
        <v>20</v>
      </c>
      <c r="C51" s="6">
        <v>100186</v>
      </c>
      <c r="D51" s="6">
        <v>262749</v>
      </c>
      <c r="E51" s="4">
        <f t="shared" si="2"/>
        <v>2.6226119417882736</v>
      </c>
    </row>
    <row r="52" spans="1:5" ht="14.25" customHeight="1" x14ac:dyDescent="0.25">
      <c r="A52" s="10">
        <v>2018</v>
      </c>
      <c r="B52" s="12" t="s">
        <v>21</v>
      </c>
      <c r="C52" s="6">
        <v>44348</v>
      </c>
      <c r="D52" s="6">
        <v>120705</v>
      </c>
      <c r="E52" s="4">
        <f t="shared" si="2"/>
        <v>2.7217687381618112</v>
      </c>
    </row>
    <row r="53" spans="1:5" ht="14.25" customHeight="1" x14ac:dyDescent="0.25">
      <c r="A53" s="10">
        <v>2018</v>
      </c>
      <c r="B53" s="12" t="s">
        <v>22</v>
      </c>
      <c r="C53" s="6">
        <v>19665</v>
      </c>
      <c r="D53" s="6">
        <v>55556</v>
      </c>
      <c r="E53" s="4">
        <f t="shared" si="2"/>
        <v>2.8251207729468599</v>
      </c>
    </row>
    <row r="54" spans="1:5" ht="14.25" customHeight="1" x14ac:dyDescent="0.25">
      <c r="A54" s="10">
        <v>2018</v>
      </c>
      <c r="B54" s="12" t="s">
        <v>23</v>
      </c>
      <c r="C54" s="6">
        <v>54699</v>
      </c>
      <c r="D54" s="6">
        <v>200119</v>
      </c>
      <c r="E54" s="4">
        <f t="shared" si="2"/>
        <v>3.6585495164445421</v>
      </c>
    </row>
    <row r="55" spans="1:5" ht="14.25" customHeight="1" x14ac:dyDescent="0.25">
      <c r="A55" s="10">
        <v>2018</v>
      </c>
      <c r="B55" s="12" t="s">
        <v>24</v>
      </c>
      <c r="C55" s="6">
        <v>76420</v>
      </c>
      <c r="D55" s="6">
        <v>268376</v>
      </c>
      <c r="E55" s="4">
        <f t="shared" si="2"/>
        <v>3.5118555352002092</v>
      </c>
    </row>
    <row r="56" spans="1:5" ht="14.25" customHeight="1" x14ac:dyDescent="0.25">
      <c r="A56" s="10">
        <v>2018</v>
      </c>
      <c r="B56" s="12" t="s">
        <v>25</v>
      </c>
      <c r="C56" s="6">
        <v>118039</v>
      </c>
      <c r="D56" s="6">
        <v>518619</v>
      </c>
      <c r="E56" s="4">
        <f t="shared" si="2"/>
        <v>4.3936241411736798</v>
      </c>
    </row>
    <row r="57" spans="1:5" ht="14.25" customHeight="1" x14ac:dyDescent="0.25">
      <c r="A57" s="10">
        <v>2018</v>
      </c>
      <c r="B57" s="12" t="s">
        <v>26</v>
      </c>
      <c r="C57" s="6">
        <v>51749</v>
      </c>
      <c r="D57" s="6">
        <v>166609</v>
      </c>
      <c r="E57" s="4">
        <f t="shared" si="2"/>
        <v>3.219559798256971</v>
      </c>
    </row>
    <row r="58" spans="1:5" ht="14.25" customHeight="1" x14ac:dyDescent="0.25">
      <c r="A58" s="10">
        <v>2018</v>
      </c>
      <c r="B58" s="12" t="s">
        <v>27</v>
      </c>
      <c r="C58" s="6">
        <v>40320</v>
      </c>
      <c r="D58" s="6">
        <v>145183</v>
      </c>
      <c r="E58" s="4">
        <f t="shared" si="2"/>
        <v>3.6007688492063492</v>
      </c>
    </row>
    <row r="59" spans="1:5" ht="14.25" customHeight="1" x14ac:dyDescent="0.25">
      <c r="A59" s="10">
        <v>2018</v>
      </c>
      <c r="B59" s="12" t="s">
        <v>28</v>
      </c>
      <c r="C59" s="6">
        <v>60832</v>
      </c>
      <c r="D59" s="6">
        <v>245309</v>
      </c>
      <c r="E59" s="4">
        <f t="shared" si="2"/>
        <v>4.0325650973172014</v>
      </c>
    </row>
    <row r="60" spans="1:5" ht="14.25" customHeight="1" x14ac:dyDescent="0.25">
      <c r="A60" s="10">
        <v>2018</v>
      </c>
      <c r="B60" s="12" t="s">
        <v>29</v>
      </c>
      <c r="C60" s="6">
        <v>54142</v>
      </c>
      <c r="D60" s="6">
        <v>211746</v>
      </c>
      <c r="E60" s="4">
        <f t="shared" si="2"/>
        <v>3.9109379040301429</v>
      </c>
    </row>
    <row r="61" spans="1:5" ht="14.25" customHeight="1" x14ac:dyDescent="0.25">
      <c r="A61" s="10">
        <v>2018</v>
      </c>
      <c r="B61" s="12" t="s">
        <v>30</v>
      </c>
      <c r="C61" s="6">
        <v>90264</v>
      </c>
      <c r="D61" s="6">
        <v>265237</v>
      </c>
      <c r="E61" s="4">
        <f t="shared" si="2"/>
        <v>2.938458300097492</v>
      </c>
    </row>
    <row r="62" spans="1:5" ht="14.25" customHeight="1" x14ac:dyDescent="0.25">
      <c r="A62" s="10">
        <v>2018</v>
      </c>
      <c r="B62" s="12" t="s">
        <v>31</v>
      </c>
      <c r="C62" s="6">
        <v>81367</v>
      </c>
      <c r="D62" s="6">
        <v>238238</v>
      </c>
      <c r="E62" s="4">
        <f t="shared" si="2"/>
        <v>2.9279437609841827</v>
      </c>
    </row>
    <row r="63" spans="1:5" ht="14.25" customHeight="1" x14ac:dyDescent="0.25">
      <c r="A63" s="10">
        <v>2018</v>
      </c>
      <c r="B63" s="12" t="s">
        <v>32</v>
      </c>
      <c r="C63" s="6">
        <v>77266</v>
      </c>
      <c r="D63" s="6">
        <v>295045</v>
      </c>
      <c r="E63" s="4">
        <f t="shared" si="2"/>
        <v>3.8185618512670514</v>
      </c>
    </row>
    <row r="64" spans="1:5" ht="14.25" customHeight="1" x14ac:dyDescent="0.25">
      <c r="A64" s="10">
        <v>2018</v>
      </c>
      <c r="B64" s="12" t="s">
        <v>33</v>
      </c>
      <c r="C64" s="6">
        <v>54655</v>
      </c>
      <c r="D64" s="6">
        <v>118237</v>
      </c>
      <c r="E64" s="4">
        <f t="shared" si="2"/>
        <v>2.1633336382764616</v>
      </c>
    </row>
    <row r="65" spans="1:5" ht="14.25" customHeight="1" x14ac:dyDescent="0.25">
      <c r="A65" s="10">
        <v>2018</v>
      </c>
      <c r="B65" s="12" t="s">
        <v>34</v>
      </c>
      <c r="C65" s="6">
        <v>163327</v>
      </c>
      <c r="D65" s="6">
        <v>577823</v>
      </c>
      <c r="E65" s="4">
        <f t="shared" si="2"/>
        <v>3.5378290178598761</v>
      </c>
    </row>
    <row r="66" spans="1:5" ht="14.25" customHeight="1" x14ac:dyDescent="0.25">
      <c r="A66" s="10">
        <v>2018</v>
      </c>
      <c r="B66" s="12" t="s">
        <v>35</v>
      </c>
      <c r="C66" s="6">
        <v>53173</v>
      </c>
      <c r="D66" s="6">
        <v>227800</v>
      </c>
      <c r="E66" s="4">
        <f t="shared" si="2"/>
        <v>4.2841291632971625</v>
      </c>
    </row>
    <row r="67" spans="1:5" ht="14.25" customHeight="1" x14ac:dyDescent="0.25">
      <c r="A67" s="10">
        <v>2018</v>
      </c>
      <c r="B67" s="12" t="s">
        <v>36</v>
      </c>
      <c r="C67" s="6">
        <v>38496</v>
      </c>
      <c r="D67" s="6">
        <v>129249</v>
      </c>
      <c r="E67" s="4">
        <f t="shared" si="2"/>
        <v>3.3574657107231922</v>
      </c>
    </row>
    <row r="68" spans="1:5" ht="14.25" customHeight="1" x14ac:dyDescent="0.25">
      <c r="A68" s="9">
        <v>2019</v>
      </c>
      <c r="B68" s="11" t="s">
        <v>5</v>
      </c>
      <c r="C68" s="3">
        <f>SUM(C69:C100)</f>
        <v>2629434</v>
      </c>
      <c r="D68" s="3">
        <f>SUM(D69:D100)</f>
        <v>9649064</v>
      </c>
      <c r="E68" s="7">
        <f t="shared" si="2"/>
        <v>3.669635366394441</v>
      </c>
    </row>
    <row r="69" spans="1:5" ht="14.25" customHeight="1" x14ac:dyDescent="0.25">
      <c r="A69" s="10">
        <v>2019</v>
      </c>
      <c r="B69" s="12" t="s">
        <v>6</v>
      </c>
      <c r="C69" s="6">
        <v>37825</v>
      </c>
      <c r="D69" s="6">
        <v>121515</v>
      </c>
      <c r="E69" s="4">
        <f t="shared" ref="E69:E100" si="3">D69/C69</f>
        <v>3.2125578321216128</v>
      </c>
    </row>
    <row r="70" spans="1:5" ht="14.25" customHeight="1" x14ac:dyDescent="0.25">
      <c r="A70" s="10">
        <v>2019</v>
      </c>
      <c r="B70" s="12" t="s">
        <v>7</v>
      </c>
      <c r="C70" s="6">
        <v>37499</v>
      </c>
      <c r="D70" s="6">
        <v>173987</v>
      </c>
      <c r="E70" s="4">
        <f t="shared" si="3"/>
        <v>4.6397770607216193</v>
      </c>
    </row>
    <row r="71" spans="1:5" ht="14.25" customHeight="1" x14ac:dyDescent="0.25">
      <c r="A71" s="10">
        <v>2019</v>
      </c>
      <c r="B71" s="12" t="s">
        <v>8</v>
      </c>
      <c r="C71" s="6">
        <v>22636</v>
      </c>
      <c r="D71" s="6">
        <v>65997</v>
      </c>
      <c r="E71" s="4">
        <f t="shared" si="3"/>
        <v>2.9155769570595513</v>
      </c>
    </row>
    <row r="72" spans="1:5" ht="14.25" customHeight="1" x14ac:dyDescent="0.25">
      <c r="A72" s="10">
        <v>2019</v>
      </c>
      <c r="B72" s="12" t="s">
        <v>9</v>
      </c>
      <c r="C72" s="6">
        <v>23075</v>
      </c>
      <c r="D72" s="6">
        <v>88391</v>
      </c>
      <c r="E72" s="4">
        <f t="shared" si="3"/>
        <v>3.8305958829902491</v>
      </c>
    </row>
    <row r="73" spans="1:5" ht="14.25" customHeight="1" x14ac:dyDescent="0.25">
      <c r="A73" s="10">
        <v>2019</v>
      </c>
      <c r="B73" s="12" t="s">
        <v>12</v>
      </c>
      <c r="C73" s="6">
        <v>36817</v>
      </c>
      <c r="D73" s="6">
        <v>137799</v>
      </c>
      <c r="E73" s="4">
        <f t="shared" si="3"/>
        <v>3.74280902843795</v>
      </c>
    </row>
    <row r="74" spans="1:5" ht="14.25" customHeight="1" x14ac:dyDescent="0.25">
      <c r="A74" s="10">
        <v>2019</v>
      </c>
      <c r="B74" s="12" t="s">
        <v>13</v>
      </c>
      <c r="C74" s="6">
        <v>20795</v>
      </c>
      <c r="D74" s="6">
        <v>64717</v>
      </c>
      <c r="E74" s="4">
        <f t="shared" si="3"/>
        <v>3.112142341909113</v>
      </c>
    </row>
    <row r="75" spans="1:5" ht="14.25" customHeight="1" x14ac:dyDescent="0.25">
      <c r="A75" s="10">
        <v>2019</v>
      </c>
      <c r="B75" s="12" t="s">
        <v>10</v>
      </c>
      <c r="C75" s="6">
        <v>114798</v>
      </c>
      <c r="D75" s="6">
        <v>404208</v>
      </c>
      <c r="E75" s="4">
        <f t="shared" si="3"/>
        <v>3.5210369518632727</v>
      </c>
    </row>
    <row r="76" spans="1:5" ht="14.25" customHeight="1" x14ac:dyDescent="0.25">
      <c r="A76" s="10">
        <v>2019</v>
      </c>
      <c r="B76" s="12" t="s">
        <v>11</v>
      </c>
      <c r="C76" s="6">
        <v>78937</v>
      </c>
      <c r="D76" s="6">
        <v>326796</v>
      </c>
      <c r="E76" s="4">
        <f t="shared" si="3"/>
        <v>4.1399597147091987</v>
      </c>
    </row>
    <row r="77" spans="1:5" ht="14.25" customHeight="1" x14ac:dyDescent="0.25">
      <c r="A77" s="10">
        <v>2019</v>
      </c>
      <c r="B77" s="12" t="s">
        <v>37</v>
      </c>
      <c r="C77" s="6">
        <v>219172</v>
      </c>
      <c r="D77" s="6">
        <v>1168784</v>
      </c>
      <c r="E77" s="4">
        <f t="shared" si="3"/>
        <v>5.3327249831182817</v>
      </c>
    </row>
    <row r="78" spans="1:5" ht="14.25" customHeight="1" x14ac:dyDescent="0.25">
      <c r="A78" s="10">
        <v>2019</v>
      </c>
      <c r="B78" s="12" t="s">
        <v>14</v>
      </c>
      <c r="C78" s="6">
        <v>53790</v>
      </c>
      <c r="D78" s="6">
        <v>137057</v>
      </c>
      <c r="E78" s="4">
        <f t="shared" si="3"/>
        <v>2.548001487265291</v>
      </c>
    </row>
    <row r="79" spans="1:5" ht="14.25" customHeight="1" x14ac:dyDescent="0.25">
      <c r="A79" s="10">
        <v>2019</v>
      </c>
      <c r="B79" s="12" t="s">
        <v>15</v>
      </c>
      <c r="C79" s="6">
        <v>166531</v>
      </c>
      <c r="D79" s="6">
        <v>600342</v>
      </c>
      <c r="E79" s="4">
        <f t="shared" si="3"/>
        <v>3.6049864589776077</v>
      </c>
    </row>
    <row r="80" spans="1:5" ht="14.25" customHeight="1" x14ac:dyDescent="0.25">
      <c r="A80" s="10">
        <v>2019</v>
      </c>
      <c r="B80" s="12" t="s">
        <v>16</v>
      </c>
      <c r="C80" s="6">
        <v>78630</v>
      </c>
      <c r="D80" s="6">
        <v>267592</v>
      </c>
      <c r="E80" s="4">
        <f t="shared" si="3"/>
        <v>3.403179448047819</v>
      </c>
    </row>
    <row r="81" spans="1:5" ht="14.25" customHeight="1" x14ac:dyDescent="0.25">
      <c r="A81" s="10">
        <v>2019</v>
      </c>
      <c r="B81" s="12" t="s">
        <v>17</v>
      </c>
      <c r="C81" s="6">
        <v>55859</v>
      </c>
      <c r="D81" s="6">
        <v>209032</v>
      </c>
      <c r="E81" s="4">
        <f t="shared" si="3"/>
        <v>3.7421364507062425</v>
      </c>
    </row>
    <row r="82" spans="1:5" ht="14.25" customHeight="1" x14ac:dyDescent="0.25">
      <c r="A82" s="10">
        <v>2019</v>
      </c>
      <c r="B82" s="12" t="s">
        <v>18</v>
      </c>
      <c r="C82" s="6">
        <v>175739</v>
      </c>
      <c r="D82" s="6">
        <v>663147</v>
      </c>
      <c r="E82" s="4">
        <f t="shared" si="3"/>
        <v>3.7734765760588145</v>
      </c>
    </row>
    <row r="83" spans="1:5" ht="14.25" customHeight="1" x14ac:dyDescent="0.25">
      <c r="A83" s="10">
        <v>2019</v>
      </c>
      <c r="B83" s="12" t="s">
        <v>19</v>
      </c>
      <c r="C83" s="6">
        <v>311040</v>
      </c>
      <c r="D83" s="6">
        <v>1171015</v>
      </c>
      <c r="E83" s="4">
        <f t="shared" si="3"/>
        <v>3.7648373199588478</v>
      </c>
    </row>
    <row r="84" spans="1:5" ht="14.25" customHeight="1" x14ac:dyDescent="0.25">
      <c r="A84" s="10">
        <v>2019</v>
      </c>
      <c r="B84" s="12" t="s">
        <v>20</v>
      </c>
      <c r="C84" s="6">
        <v>109947</v>
      </c>
      <c r="D84" s="6">
        <v>292861</v>
      </c>
      <c r="E84" s="4">
        <f t="shared" si="3"/>
        <v>2.6636561252239717</v>
      </c>
    </row>
    <row r="85" spans="1:5" ht="14.25" customHeight="1" x14ac:dyDescent="0.25">
      <c r="A85" s="10">
        <v>2019</v>
      </c>
      <c r="B85" s="12" t="s">
        <v>21</v>
      </c>
      <c r="C85" s="6">
        <v>45351</v>
      </c>
      <c r="D85" s="6">
        <v>123712</v>
      </c>
      <c r="E85" s="4">
        <f t="shared" si="3"/>
        <v>2.727878106326211</v>
      </c>
    </row>
    <row r="86" spans="1:5" ht="14.25" customHeight="1" x14ac:dyDescent="0.25">
      <c r="A86" s="10">
        <v>2019</v>
      </c>
      <c r="B86" s="12" t="s">
        <v>22</v>
      </c>
      <c r="C86" s="6">
        <v>20280</v>
      </c>
      <c r="D86" s="6">
        <v>63815</v>
      </c>
      <c r="E86" s="4">
        <f t="shared" si="3"/>
        <v>3.1466962524654831</v>
      </c>
    </row>
    <row r="87" spans="1:5" ht="14.25" customHeight="1" x14ac:dyDescent="0.25">
      <c r="A87" s="10">
        <v>2019</v>
      </c>
      <c r="B87" s="12" t="s">
        <v>23</v>
      </c>
      <c r="C87" s="6">
        <v>49820</v>
      </c>
      <c r="D87" s="6">
        <v>190237</v>
      </c>
      <c r="E87" s="4">
        <f t="shared" si="3"/>
        <v>3.8184865515857087</v>
      </c>
    </row>
    <row r="88" spans="1:5" ht="14.25" customHeight="1" x14ac:dyDescent="0.25">
      <c r="A88" s="10">
        <v>2019</v>
      </c>
      <c r="B88" s="12" t="s">
        <v>24</v>
      </c>
      <c r="C88" s="6">
        <v>81221</v>
      </c>
      <c r="D88" s="6">
        <v>288216</v>
      </c>
      <c r="E88" s="4">
        <f t="shared" si="3"/>
        <v>3.5485404021127542</v>
      </c>
    </row>
    <row r="89" spans="1:5" ht="14.25" customHeight="1" x14ac:dyDescent="0.25">
      <c r="A89" s="10">
        <v>2019</v>
      </c>
      <c r="B89" s="12" t="s">
        <v>25</v>
      </c>
      <c r="C89" s="6">
        <v>117863</v>
      </c>
      <c r="D89" s="6">
        <v>460234</v>
      </c>
      <c r="E89" s="4">
        <f t="shared" si="3"/>
        <v>3.9048216997700722</v>
      </c>
    </row>
    <row r="90" spans="1:5" ht="14.25" customHeight="1" x14ac:dyDescent="0.25">
      <c r="A90" s="10">
        <v>2019</v>
      </c>
      <c r="B90" s="12" t="s">
        <v>26</v>
      </c>
      <c r="C90" s="6">
        <v>49645</v>
      </c>
      <c r="D90" s="6">
        <v>163127</v>
      </c>
      <c r="E90" s="4">
        <f t="shared" si="3"/>
        <v>3.2858696746903013</v>
      </c>
    </row>
    <row r="91" spans="1:5" ht="14.25" customHeight="1" x14ac:dyDescent="0.25">
      <c r="A91" s="10">
        <v>2019</v>
      </c>
      <c r="B91" s="12" t="s">
        <v>27</v>
      </c>
      <c r="C91" s="6">
        <v>38103</v>
      </c>
      <c r="D91" s="6">
        <v>132796</v>
      </c>
      <c r="E91" s="4">
        <f t="shared" si="3"/>
        <v>3.4851848935779337</v>
      </c>
    </row>
    <row r="92" spans="1:5" ht="14.25" customHeight="1" x14ac:dyDescent="0.25">
      <c r="A92" s="10">
        <v>2019</v>
      </c>
      <c r="B92" s="12" t="s">
        <v>28</v>
      </c>
      <c r="C92" s="6">
        <v>55103</v>
      </c>
      <c r="D92" s="6">
        <v>248972</v>
      </c>
      <c r="E92" s="4">
        <f t="shared" si="3"/>
        <v>4.5183020888154912</v>
      </c>
    </row>
    <row r="93" spans="1:5" ht="14.25" customHeight="1" x14ac:dyDescent="0.25">
      <c r="A93" s="10">
        <v>2019</v>
      </c>
      <c r="B93" s="12" t="s">
        <v>29</v>
      </c>
      <c r="C93" s="6">
        <v>54289</v>
      </c>
      <c r="D93" s="6">
        <v>213093</v>
      </c>
      <c r="E93" s="4">
        <f t="shared" si="3"/>
        <v>3.9251597929598998</v>
      </c>
    </row>
    <row r="94" spans="1:5" ht="14.25" customHeight="1" x14ac:dyDescent="0.25">
      <c r="A94" s="10">
        <v>2019</v>
      </c>
      <c r="B94" s="12" t="s">
        <v>30</v>
      </c>
      <c r="C94" s="6">
        <v>90722</v>
      </c>
      <c r="D94" s="6">
        <v>256119</v>
      </c>
      <c r="E94" s="4">
        <f t="shared" si="3"/>
        <v>2.8231189788584907</v>
      </c>
    </row>
    <row r="95" spans="1:5" ht="14.25" customHeight="1" x14ac:dyDescent="0.25">
      <c r="A95" s="10">
        <v>2019</v>
      </c>
      <c r="B95" s="12" t="s">
        <v>31</v>
      </c>
      <c r="C95" s="6">
        <v>99820</v>
      </c>
      <c r="D95" s="6">
        <v>270441</v>
      </c>
      <c r="E95" s="4">
        <f t="shared" si="3"/>
        <v>2.7092867160889602</v>
      </c>
    </row>
    <row r="96" spans="1:5" ht="14.25" customHeight="1" x14ac:dyDescent="0.25">
      <c r="A96" s="10">
        <v>2019</v>
      </c>
      <c r="B96" s="12" t="s">
        <v>32</v>
      </c>
      <c r="C96" s="6">
        <v>75170</v>
      </c>
      <c r="D96" s="6">
        <v>292075</v>
      </c>
      <c r="E96" s="4">
        <f t="shared" si="3"/>
        <v>3.8855261407476385</v>
      </c>
    </row>
    <row r="97" spans="1:5" ht="14.25" customHeight="1" x14ac:dyDescent="0.25">
      <c r="A97" s="10">
        <v>2019</v>
      </c>
      <c r="B97" s="12" t="s">
        <v>33</v>
      </c>
      <c r="C97" s="6">
        <v>61063</v>
      </c>
      <c r="D97" s="6">
        <v>117127</v>
      </c>
      <c r="E97" s="4">
        <f t="shared" si="3"/>
        <v>1.9181337307371076</v>
      </c>
    </row>
    <row r="98" spans="1:5" ht="14.25" customHeight="1" x14ac:dyDescent="0.25">
      <c r="A98" s="10">
        <v>2019</v>
      </c>
      <c r="B98" s="12" t="s">
        <v>34</v>
      </c>
      <c r="C98" s="6">
        <v>156154</v>
      </c>
      <c r="D98" s="6">
        <v>573737</v>
      </c>
      <c r="E98" s="4">
        <f t="shared" si="3"/>
        <v>3.6741742126362436</v>
      </c>
    </row>
    <row r="99" spans="1:5" ht="14.25" customHeight="1" x14ac:dyDescent="0.25">
      <c r="A99" s="10">
        <v>2019</v>
      </c>
      <c r="B99" s="12" t="s">
        <v>35</v>
      </c>
      <c r="C99" s="6">
        <v>55336</v>
      </c>
      <c r="D99" s="6">
        <v>243587</v>
      </c>
      <c r="E99" s="4">
        <f t="shared" si="3"/>
        <v>4.4019625560213962</v>
      </c>
    </row>
    <row r="100" spans="1:5" ht="14.25" customHeight="1" x14ac:dyDescent="0.25">
      <c r="A100" s="10">
        <v>2019</v>
      </c>
      <c r="B100" s="12" t="s">
        <v>36</v>
      </c>
      <c r="C100" s="6">
        <v>36404</v>
      </c>
      <c r="D100" s="6">
        <v>118536</v>
      </c>
      <c r="E100" s="4">
        <f t="shared" si="3"/>
        <v>3.2561257004724755</v>
      </c>
    </row>
    <row r="101" spans="1:5" ht="14.25" customHeight="1" x14ac:dyDescent="0.25">
      <c r="A101" s="9">
        <v>2020</v>
      </c>
      <c r="B101" s="11" t="s">
        <v>5</v>
      </c>
      <c r="C101" s="3">
        <f>SUM(C102:C133)</f>
        <v>1937344</v>
      </c>
      <c r="D101" s="3">
        <f>SUM(D102:D133)</f>
        <v>7878375</v>
      </c>
      <c r="E101" s="7">
        <f t="shared" si="2"/>
        <v>4.0665854902381815</v>
      </c>
    </row>
    <row r="102" spans="1:5" ht="14.25" customHeight="1" x14ac:dyDescent="0.25">
      <c r="A102" s="10">
        <v>2020</v>
      </c>
      <c r="B102" s="12" t="s">
        <v>6</v>
      </c>
      <c r="C102" s="6">
        <v>31486</v>
      </c>
      <c r="D102" s="6">
        <v>104067</v>
      </c>
      <c r="E102" s="4">
        <f t="shared" ref="E102:E133" si="4">D102/C102</f>
        <v>3.305183256050308</v>
      </c>
    </row>
    <row r="103" spans="1:5" ht="14.25" customHeight="1" x14ac:dyDescent="0.25">
      <c r="A103" s="10">
        <v>2020</v>
      </c>
      <c r="B103" s="12" t="s">
        <v>7</v>
      </c>
      <c r="C103" s="6">
        <v>26697</v>
      </c>
      <c r="D103" s="6">
        <v>128914</v>
      </c>
      <c r="E103" s="4">
        <f t="shared" si="4"/>
        <v>4.8287822601790467</v>
      </c>
    </row>
    <row r="104" spans="1:5" ht="14.25" customHeight="1" x14ac:dyDescent="0.25">
      <c r="A104" s="10">
        <v>2020</v>
      </c>
      <c r="B104" s="12" t="s">
        <v>8</v>
      </c>
      <c r="C104" s="6">
        <v>17080</v>
      </c>
      <c r="D104" s="6">
        <v>50788</v>
      </c>
      <c r="E104" s="4">
        <f t="shared" si="4"/>
        <v>2.9735362997658079</v>
      </c>
    </row>
    <row r="105" spans="1:5" ht="14.25" customHeight="1" x14ac:dyDescent="0.25">
      <c r="A105" s="10">
        <v>2020</v>
      </c>
      <c r="B105" s="12" t="s">
        <v>9</v>
      </c>
      <c r="C105" s="6">
        <v>16834</v>
      </c>
      <c r="D105" s="6">
        <v>64012</v>
      </c>
      <c r="E105" s="4">
        <f t="shared" si="4"/>
        <v>3.8025424735654032</v>
      </c>
    </row>
    <row r="106" spans="1:5" ht="14.25" customHeight="1" x14ac:dyDescent="0.25">
      <c r="A106" s="10">
        <v>2020</v>
      </c>
      <c r="B106" s="12" t="s">
        <v>12</v>
      </c>
      <c r="C106" s="6">
        <v>29006</v>
      </c>
      <c r="D106" s="6">
        <v>122390</v>
      </c>
      <c r="E106" s="4">
        <f t="shared" si="4"/>
        <v>4.2194718334137766</v>
      </c>
    </row>
    <row r="107" spans="1:5" ht="14.25" customHeight="1" x14ac:dyDescent="0.25">
      <c r="A107" s="10">
        <v>2020</v>
      </c>
      <c r="B107" s="12" t="s">
        <v>13</v>
      </c>
      <c r="C107" s="6">
        <v>15952</v>
      </c>
      <c r="D107" s="6">
        <v>49556</v>
      </c>
      <c r="E107" s="4">
        <f t="shared" si="4"/>
        <v>3.1065697091273821</v>
      </c>
    </row>
    <row r="108" spans="1:5" ht="14.25" customHeight="1" x14ac:dyDescent="0.25">
      <c r="A108" s="10">
        <v>2020</v>
      </c>
      <c r="B108" s="12" t="s">
        <v>10</v>
      </c>
      <c r="C108" s="6">
        <v>79558</v>
      </c>
      <c r="D108" s="6">
        <v>277619</v>
      </c>
      <c r="E108" s="4">
        <f t="shared" si="4"/>
        <v>3.4895170818773726</v>
      </c>
    </row>
    <row r="109" spans="1:5" ht="14.25" customHeight="1" x14ac:dyDescent="0.25">
      <c r="A109" s="10">
        <v>2020</v>
      </c>
      <c r="B109" s="12" t="s">
        <v>11</v>
      </c>
      <c r="C109" s="6">
        <v>59790</v>
      </c>
      <c r="D109" s="6">
        <v>221699</v>
      </c>
      <c r="E109" s="4">
        <f t="shared" si="4"/>
        <v>3.7079611975246696</v>
      </c>
    </row>
    <row r="110" spans="1:5" ht="14.25" customHeight="1" x14ac:dyDescent="0.25">
      <c r="A110" s="10">
        <v>2020</v>
      </c>
      <c r="B110" s="12" t="s">
        <v>37</v>
      </c>
      <c r="C110" s="6">
        <v>171663</v>
      </c>
      <c r="D110" s="6">
        <v>1054730</v>
      </c>
      <c r="E110" s="4">
        <f t="shared" si="4"/>
        <v>6.1441894875424525</v>
      </c>
    </row>
    <row r="111" spans="1:5" ht="14.25" customHeight="1" x14ac:dyDescent="0.25">
      <c r="A111" s="10">
        <v>2020</v>
      </c>
      <c r="B111" s="12" t="s">
        <v>14</v>
      </c>
      <c r="C111" s="6">
        <v>41804</v>
      </c>
      <c r="D111" s="6">
        <v>98263</v>
      </c>
      <c r="E111" s="4">
        <f t="shared" si="4"/>
        <v>2.3505645392785381</v>
      </c>
    </row>
    <row r="112" spans="1:5" ht="14.25" customHeight="1" x14ac:dyDescent="0.25">
      <c r="A112" s="10">
        <v>2020</v>
      </c>
      <c r="B112" s="12" t="s">
        <v>15</v>
      </c>
      <c r="C112" s="6">
        <v>129901</v>
      </c>
      <c r="D112" s="6">
        <v>502368</v>
      </c>
      <c r="E112" s="4">
        <f t="shared" si="4"/>
        <v>3.867314339381529</v>
      </c>
    </row>
    <row r="113" spans="1:5" ht="14.25" customHeight="1" x14ac:dyDescent="0.25">
      <c r="A113" s="10">
        <v>2020</v>
      </c>
      <c r="B113" s="12" t="s">
        <v>16</v>
      </c>
      <c r="C113" s="6">
        <v>54215</v>
      </c>
      <c r="D113" s="6">
        <v>183620</v>
      </c>
      <c r="E113" s="4">
        <f t="shared" si="4"/>
        <v>3.3868855482799964</v>
      </c>
    </row>
    <row r="114" spans="1:5" ht="14.25" customHeight="1" x14ac:dyDescent="0.25">
      <c r="A114" s="10">
        <v>2020</v>
      </c>
      <c r="B114" s="12" t="s">
        <v>17</v>
      </c>
      <c r="C114" s="6">
        <v>37813</v>
      </c>
      <c r="D114" s="6">
        <v>283826</v>
      </c>
      <c r="E114" s="4">
        <f t="shared" si="4"/>
        <v>7.506042895300558</v>
      </c>
    </row>
    <row r="115" spans="1:5" ht="14.25" customHeight="1" x14ac:dyDescent="0.25">
      <c r="A115" s="10">
        <v>2020</v>
      </c>
      <c r="B115" s="12" t="s">
        <v>18</v>
      </c>
      <c r="C115" s="6">
        <v>122819</v>
      </c>
      <c r="D115" s="6">
        <v>476376</v>
      </c>
      <c r="E115" s="4">
        <f t="shared" si="4"/>
        <v>3.8786832656185117</v>
      </c>
    </row>
    <row r="116" spans="1:5" ht="14.25" customHeight="1" x14ac:dyDescent="0.25">
      <c r="A116" s="10">
        <v>2020</v>
      </c>
      <c r="B116" s="12" t="s">
        <v>19</v>
      </c>
      <c r="C116" s="6">
        <v>235949</v>
      </c>
      <c r="D116" s="6">
        <v>1071593</v>
      </c>
      <c r="E116" s="4">
        <f t="shared" si="4"/>
        <v>4.5416297589733379</v>
      </c>
    </row>
    <row r="117" spans="1:5" ht="14.25" customHeight="1" x14ac:dyDescent="0.25">
      <c r="A117" s="10">
        <v>2020</v>
      </c>
      <c r="B117" s="12" t="s">
        <v>20</v>
      </c>
      <c r="C117" s="6">
        <v>93580</v>
      </c>
      <c r="D117" s="6">
        <v>207030</v>
      </c>
      <c r="E117" s="4">
        <f t="shared" si="4"/>
        <v>2.2123316948065828</v>
      </c>
    </row>
    <row r="118" spans="1:5" ht="14.25" customHeight="1" x14ac:dyDescent="0.25">
      <c r="A118" s="10">
        <v>2020</v>
      </c>
      <c r="B118" s="12" t="s">
        <v>21</v>
      </c>
      <c r="C118" s="6">
        <v>36257</v>
      </c>
      <c r="D118" s="6">
        <v>85657</v>
      </c>
      <c r="E118" s="4">
        <f t="shared" si="4"/>
        <v>2.3624955181068485</v>
      </c>
    </row>
    <row r="119" spans="1:5" ht="14.25" customHeight="1" x14ac:dyDescent="0.25">
      <c r="A119" s="10">
        <v>2020</v>
      </c>
      <c r="B119" s="12" t="s">
        <v>22</v>
      </c>
      <c r="C119" s="6">
        <v>14645</v>
      </c>
      <c r="D119" s="6">
        <v>48708</v>
      </c>
      <c r="E119" s="4">
        <f t="shared" si="4"/>
        <v>3.3259132809832708</v>
      </c>
    </row>
    <row r="120" spans="1:5" ht="14.25" customHeight="1" x14ac:dyDescent="0.25">
      <c r="A120" s="10">
        <v>2020</v>
      </c>
      <c r="B120" s="12" t="s">
        <v>23</v>
      </c>
      <c r="C120" s="6">
        <v>40991</v>
      </c>
      <c r="D120" s="6">
        <v>166228</v>
      </c>
      <c r="E120" s="4">
        <f t="shared" si="4"/>
        <v>4.0552316362128273</v>
      </c>
    </row>
    <row r="121" spans="1:5" ht="14.25" customHeight="1" x14ac:dyDescent="0.25">
      <c r="A121" s="10">
        <v>2020</v>
      </c>
      <c r="B121" s="12" t="s">
        <v>24</v>
      </c>
      <c r="C121" s="6">
        <v>49015</v>
      </c>
      <c r="D121" s="6">
        <v>164723</v>
      </c>
      <c r="E121" s="4">
        <f t="shared" si="4"/>
        <v>3.3606651025196368</v>
      </c>
    </row>
    <row r="122" spans="1:5" ht="14.25" customHeight="1" x14ac:dyDescent="0.25">
      <c r="A122" s="10">
        <v>2020</v>
      </c>
      <c r="B122" s="12" t="s">
        <v>25</v>
      </c>
      <c r="C122" s="6">
        <v>77452</v>
      </c>
      <c r="D122" s="6">
        <v>440416</v>
      </c>
      <c r="E122" s="4">
        <f t="shared" si="4"/>
        <v>5.6863089397304138</v>
      </c>
    </row>
    <row r="123" spans="1:5" ht="14.25" customHeight="1" x14ac:dyDescent="0.25">
      <c r="A123" s="10">
        <v>2020</v>
      </c>
      <c r="B123" s="12" t="s">
        <v>26</v>
      </c>
      <c r="C123" s="6">
        <v>35805</v>
      </c>
      <c r="D123" s="6">
        <v>134306</v>
      </c>
      <c r="E123" s="4">
        <f t="shared" si="4"/>
        <v>3.7510403574919704</v>
      </c>
    </row>
    <row r="124" spans="1:5" ht="14.25" customHeight="1" x14ac:dyDescent="0.25">
      <c r="A124" s="10">
        <v>2020</v>
      </c>
      <c r="B124" s="12" t="s">
        <v>27</v>
      </c>
      <c r="C124" s="6">
        <v>31140</v>
      </c>
      <c r="D124" s="6">
        <v>112965</v>
      </c>
      <c r="E124" s="4">
        <f t="shared" si="4"/>
        <v>3.6276493256262041</v>
      </c>
    </row>
    <row r="125" spans="1:5" ht="14.25" customHeight="1" x14ac:dyDescent="0.25">
      <c r="A125" s="10">
        <v>2020</v>
      </c>
      <c r="B125" s="12" t="s">
        <v>28</v>
      </c>
      <c r="C125" s="6">
        <v>41199</v>
      </c>
      <c r="D125" s="6">
        <v>204179</v>
      </c>
      <c r="E125" s="4">
        <f t="shared" si="4"/>
        <v>4.9559212602247626</v>
      </c>
    </row>
    <row r="126" spans="1:5" ht="14.25" customHeight="1" x14ac:dyDescent="0.25">
      <c r="A126" s="10">
        <v>2020</v>
      </c>
      <c r="B126" s="12" t="s">
        <v>29</v>
      </c>
      <c r="C126" s="6">
        <v>41400</v>
      </c>
      <c r="D126" s="6">
        <v>171504</v>
      </c>
      <c r="E126" s="4">
        <f t="shared" si="4"/>
        <v>4.1426086956521742</v>
      </c>
    </row>
    <row r="127" spans="1:5" ht="14.25" customHeight="1" x14ac:dyDescent="0.25">
      <c r="A127" s="10">
        <v>2020</v>
      </c>
      <c r="B127" s="12" t="s">
        <v>30</v>
      </c>
      <c r="C127" s="6">
        <v>71676</v>
      </c>
      <c r="D127" s="6">
        <v>191948</v>
      </c>
      <c r="E127" s="4">
        <f t="shared" si="4"/>
        <v>2.6779954238517774</v>
      </c>
    </row>
    <row r="128" spans="1:5" ht="14.25" customHeight="1" x14ac:dyDescent="0.25">
      <c r="A128" s="10">
        <v>2020</v>
      </c>
      <c r="B128" s="12" t="s">
        <v>31</v>
      </c>
      <c r="C128" s="6">
        <v>68441</v>
      </c>
      <c r="D128" s="6">
        <v>206454</v>
      </c>
      <c r="E128" s="4">
        <f t="shared" si="4"/>
        <v>3.0165251822737833</v>
      </c>
    </row>
    <row r="129" spans="1:5" ht="14.25" customHeight="1" x14ac:dyDescent="0.25">
      <c r="A129" s="10">
        <v>2020</v>
      </c>
      <c r="B129" s="12" t="s">
        <v>32</v>
      </c>
      <c r="C129" s="6">
        <v>51876</v>
      </c>
      <c r="D129" s="6">
        <v>244327</v>
      </c>
      <c r="E129" s="4">
        <f t="shared" si="4"/>
        <v>4.7098272804379677</v>
      </c>
    </row>
    <row r="130" spans="1:5" ht="14.25" customHeight="1" x14ac:dyDescent="0.25">
      <c r="A130" s="10">
        <v>2020</v>
      </c>
      <c r="B130" s="12" t="s">
        <v>33</v>
      </c>
      <c r="C130" s="6">
        <v>36264</v>
      </c>
      <c r="D130" s="6">
        <v>81735</v>
      </c>
      <c r="E130" s="4">
        <f t="shared" si="4"/>
        <v>2.2538881535407014</v>
      </c>
    </row>
    <row r="131" spans="1:5" ht="14.25" customHeight="1" x14ac:dyDescent="0.25">
      <c r="A131" s="10">
        <v>2020</v>
      </c>
      <c r="B131" s="12" t="s">
        <v>34</v>
      </c>
      <c r="C131" s="6">
        <v>110396</v>
      </c>
      <c r="D131" s="6">
        <v>471470</v>
      </c>
      <c r="E131" s="4">
        <f t="shared" si="4"/>
        <v>4.2707163303018225</v>
      </c>
    </row>
    <row r="132" spans="1:5" ht="14.25" customHeight="1" x14ac:dyDescent="0.25">
      <c r="A132" s="10">
        <v>2020</v>
      </c>
      <c r="B132" s="12" t="s">
        <v>35</v>
      </c>
      <c r="C132" s="6">
        <v>41142</v>
      </c>
      <c r="D132" s="6">
        <v>177899</v>
      </c>
      <c r="E132" s="4">
        <f t="shared" si="4"/>
        <v>4.3240241116134364</v>
      </c>
    </row>
    <row r="133" spans="1:5" ht="14.25" customHeight="1" x14ac:dyDescent="0.25">
      <c r="A133" s="10">
        <v>2020</v>
      </c>
      <c r="B133" s="12" t="s">
        <v>36</v>
      </c>
      <c r="C133" s="6">
        <v>25498</v>
      </c>
      <c r="D133" s="6">
        <v>79005</v>
      </c>
      <c r="E133" s="4">
        <f t="shared" si="4"/>
        <v>3.0984783120244725</v>
      </c>
    </row>
    <row r="134" spans="1:5" ht="14.25" customHeight="1" x14ac:dyDescent="0.25">
      <c r="A134" s="9">
        <v>2021</v>
      </c>
      <c r="B134" s="11" t="s">
        <v>5</v>
      </c>
      <c r="C134" s="3">
        <f>SUM(C135:C166)</f>
        <v>2088779</v>
      </c>
      <c r="D134" s="3">
        <f>SUM(D135:D166)</f>
        <v>8389471</v>
      </c>
      <c r="E134" s="7">
        <f t="shared" si="2"/>
        <v>4.0164474077918246</v>
      </c>
    </row>
    <row r="135" spans="1:5" ht="14.25" customHeight="1" x14ac:dyDescent="0.25">
      <c r="A135" s="10">
        <v>2021</v>
      </c>
      <c r="B135" s="12" t="s">
        <v>6</v>
      </c>
      <c r="C135" s="6">
        <v>33526</v>
      </c>
      <c r="D135" s="6">
        <v>117884</v>
      </c>
      <c r="E135" s="4">
        <f t="shared" ref="E135:E198" si="5">D135/C135</f>
        <v>3.5161963848953053</v>
      </c>
    </row>
    <row r="136" spans="1:5" ht="14.25" customHeight="1" x14ac:dyDescent="0.25">
      <c r="A136" s="10">
        <v>2021</v>
      </c>
      <c r="B136" s="12" t="s">
        <v>7</v>
      </c>
      <c r="C136" s="6">
        <v>33584</v>
      </c>
      <c r="D136" s="6">
        <v>146993</v>
      </c>
      <c r="E136" s="4">
        <f t="shared" si="5"/>
        <v>4.3768758932825156</v>
      </c>
    </row>
    <row r="137" spans="1:5" ht="14.25" customHeight="1" x14ac:dyDescent="0.25">
      <c r="A137" s="10">
        <v>2021</v>
      </c>
      <c r="B137" s="12" t="s">
        <v>8</v>
      </c>
      <c r="C137" s="6">
        <v>24323</v>
      </c>
      <c r="D137" s="6">
        <v>57562</v>
      </c>
      <c r="E137" s="4">
        <f t="shared" si="5"/>
        <v>2.3665666241828722</v>
      </c>
    </row>
    <row r="138" spans="1:5" ht="14.25" customHeight="1" x14ac:dyDescent="0.25">
      <c r="A138" s="10">
        <v>2021</v>
      </c>
      <c r="B138" s="12" t="s">
        <v>9</v>
      </c>
      <c r="C138" s="6">
        <v>18217</v>
      </c>
      <c r="D138" s="6">
        <v>70173</v>
      </c>
      <c r="E138" s="4">
        <f t="shared" si="5"/>
        <v>3.8520612614590766</v>
      </c>
    </row>
    <row r="139" spans="1:5" ht="14.25" customHeight="1" x14ac:dyDescent="0.25">
      <c r="A139" s="10">
        <v>2021</v>
      </c>
      <c r="B139" s="12" t="s">
        <v>12</v>
      </c>
      <c r="C139" s="6">
        <v>32428</v>
      </c>
      <c r="D139" s="6">
        <v>117577</v>
      </c>
      <c r="E139" s="4">
        <f t="shared" si="5"/>
        <v>3.6257863574688542</v>
      </c>
    </row>
    <row r="140" spans="1:5" ht="14.25" customHeight="1" x14ac:dyDescent="0.25">
      <c r="A140" s="10">
        <v>2021</v>
      </c>
      <c r="B140" s="12" t="s">
        <v>13</v>
      </c>
      <c r="C140" s="6">
        <v>14551</v>
      </c>
      <c r="D140" s="6">
        <v>51941</v>
      </c>
      <c r="E140" s="4">
        <f t="shared" si="5"/>
        <v>3.5695828465397565</v>
      </c>
    </row>
    <row r="141" spans="1:5" ht="14.25" customHeight="1" x14ac:dyDescent="0.25">
      <c r="A141" s="10">
        <v>2021</v>
      </c>
      <c r="B141" s="12" t="s">
        <v>10</v>
      </c>
      <c r="C141" s="6">
        <v>97022</v>
      </c>
      <c r="D141" s="6">
        <v>318368</v>
      </c>
      <c r="E141" s="4">
        <f t="shared" si="5"/>
        <v>3.2814000948238542</v>
      </c>
    </row>
    <row r="142" spans="1:5" ht="14.25" customHeight="1" x14ac:dyDescent="0.25">
      <c r="A142" s="10">
        <v>2021</v>
      </c>
      <c r="B142" s="12" t="s">
        <v>11</v>
      </c>
      <c r="C142" s="6">
        <v>60667</v>
      </c>
      <c r="D142" s="6">
        <v>239053</v>
      </c>
      <c r="E142" s="4">
        <f t="shared" si="5"/>
        <v>3.9404124153163993</v>
      </c>
    </row>
    <row r="143" spans="1:5" ht="14.25" customHeight="1" x14ac:dyDescent="0.25">
      <c r="A143" s="10">
        <v>2021</v>
      </c>
      <c r="B143" s="12" t="s">
        <v>37</v>
      </c>
      <c r="C143" s="6">
        <v>189816</v>
      </c>
      <c r="D143" s="6">
        <v>1316671</v>
      </c>
      <c r="E143" s="4">
        <f t="shared" si="5"/>
        <v>6.936564883887554</v>
      </c>
    </row>
    <row r="144" spans="1:5" ht="14.25" customHeight="1" x14ac:dyDescent="0.25">
      <c r="A144" s="10">
        <v>2021</v>
      </c>
      <c r="B144" s="12" t="s">
        <v>14</v>
      </c>
      <c r="C144" s="6">
        <v>40200</v>
      </c>
      <c r="D144" s="6">
        <v>115870</v>
      </c>
      <c r="E144" s="4">
        <f t="shared" si="5"/>
        <v>2.8823383084577117</v>
      </c>
    </row>
    <row r="145" spans="1:5" ht="14.25" customHeight="1" x14ac:dyDescent="0.25">
      <c r="A145" s="10">
        <v>2021</v>
      </c>
      <c r="B145" s="12" t="s">
        <v>15</v>
      </c>
      <c r="C145" s="6">
        <v>136248</v>
      </c>
      <c r="D145" s="6">
        <v>530245</v>
      </c>
      <c r="E145" s="4">
        <f t="shared" si="5"/>
        <v>3.8917635488227349</v>
      </c>
    </row>
    <row r="146" spans="1:5" ht="14.25" customHeight="1" x14ac:dyDescent="0.25">
      <c r="A146" s="10">
        <v>2021</v>
      </c>
      <c r="B146" s="12" t="s">
        <v>16</v>
      </c>
      <c r="C146" s="6">
        <v>55705</v>
      </c>
      <c r="D146" s="6">
        <v>187843</v>
      </c>
      <c r="E146" s="4">
        <f t="shared" si="5"/>
        <v>3.3721030428148282</v>
      </c>
    </row>
    <row r="147" spans="1:5" ht="14.25" customHeight="1" x14ac:dyDescent="0.25">
      <c r="A147" s="10">
        <v>2021</v>
      </c>
      <c r="B147" s="12" t="s">
        <v>17</v>
      </c>
      <c r="C147" s="6">
        <v>40906</v>
      </c>
      <c r="D147" s="6">
        <v>251610</v>
      </c>
      <c r="E147" s="4">
        <f t="shared" si="5"/>
        <v>6.1509314037060578</v>
      </c>
    </row>
    <row r="148" spans="1:5" ht="14.25" customHeight="1" x14ac:dyDescent="0.25">
      <c r="A148" s="10">
        <v>2021</v>
      </c>
      <c r="B148" s="12" t="s">
        <v>18</v>
      </c>
      <c r="C148" s="6">
        <v>143286</v>
      </c>
      <c r="D148" s="6">
        <v>539059</v>
      </c>
      <c r="E148" s="4">
        <f t="shared" si="5"/>
        <v>3.7621191184065434</v>
      </c>
    </row>
    <row r="149" spans="1:5" ht="14.25" customHeight="1" x14ac:dyDescent="0.25">
      <c r="A149" s="10">
        <v>2021</v>
      </c>
      <c r="B149" s="12" t="s">
        <v>19</v>
      </c>
      <c r="C149" s="6">
        <v>236142</v>
      </c>
      <c r="D149" s="6">
        <v>945612</v>
      </c>
      <c r="E149" s="4">
        <f t="shared" si="5"/>
        <v>4.0044210686790151</v>
      </c>
    </row>
    <row r="150" spans="1:5" ht="14.25" customHeight="1" x14ac:dyDescent="0.25">
      <c r="A150" s="10">
        <v>2021</v>
      </c>
      <c r="B150" s="12" t="s">
        <v>20</v>
      </c>
      <c r="C150" s="6">
        <v>112048</v>
      </c>
      <c r="D150" s="6">
        <v>248880</v>
      </c>
      <c r="E150" s="4">
        <f t="shared" si="5"/>
        <v>2.2211909181779239</v>
      </c>
    </row>
    <row r="151" spans="1:5" ht="14.25" customHeight="1" x14ac:dyDescent="0.25">
      <c r="A151" s="10">
        <v>2021</v>
      </c>
      <c r="B151" s="12" t="s">
        <v>21</v>
      </c>
      <c r="C151" s="6">
        <v>36054</v>
      </c>
      <c r="D151" s="6">
        <v>90677</v>
      </c>
      <c r="E151" s="4">
        <f t="shared" si="5"/>
        <v>2.5150330060464858</v>
      </c>
    </row>
    <row r="152" spans="1:5" ht="14.25" customHeight="1" x14ac:dyDescent="0.25">
      <c r="A152" s="10">
        <v>2021</v>
      </c>
      <c r="B152" s="12" t="s">
        <v>22</v>
      </c>
      <c r="C152" s="6">
        <v>13471</v>
      </c>
      <c r="D152" s="6">
        <v>45756</v>
      </c>
      <c r="E152" s="4">
        <f t="shared" si="5"/>
        <v>3.3966297973424395</v>
      </c>
    </row>
    <row r="153" spans="1:5" ht="14.25" customHeight="1" x14ac:dyDescent="0.25">
      <c r="A153" s="10">
        <v>2021</v>
      </c>
      <c r="B153" s="12" t="s">
        <v>23</v>
      </c>
      <c r="C153" s="6">
        <v>39645</v>
      </c>
      <c r="D153" s="6">
        <v>177816</v>
      </c>
      <c r="E153" s="4">
        <f t="shared" si="5"/>
        <v>4.4852062050699963</v>
      </c>
    </row>
    <row r="154" spans="1:5" ht="14.25" customHeight="1" x14ac:dyDescent="0.25">
      <c r="A154" s="10">
        <v>2021</v>
      </c>
      <c r="B154" s="12" t="s">
        <v>24</v>
      </c>
      <c r="C154" s="6">
        <v>43210</v>
      </c>
      <c r="D154" s="6">
        <v>158446</v>
      </c>
      <c r="E154" s="4">
        <f t="shared" si="5"/>
        <v>3.6668826660495255</v>
      </c>
    </row>
    <row r="155" spans="1:5" ht="14.25" customHeight="1" x14ac:dyDescent="0.25">
      <c r="A155" s="10">
        <v>2021</v>
      </c>
      <c r="B155" s="12" t="s">
        <v>25</v>
      </c>
      <c r="C155" s="6">
        <v>88607</v>
      </c>
      <c r="D155" s="6">
        <v>385560</v>
      </c>
      <c r="E155" s="4">
        <f t="shared" si="5"/>
        <v>4.3513492162018803</v>
      </c>
    </row>
    <row r="156" spans="1:5" ht="14.25" customHeight="1" x14ac:dyDescent="0.25">
      <c r="A156" s="10">
        <v>2021</v>
      </c>
      <c r="B156" s="12" t="s">
        <v>26</v>
      </c>
      <c r="C156" s="6">
        <v>38874</v>
      </c>
      <c r="D156" s="6">
        <v>153383</v>
      </c>
      <c r="E156" s="4">
        <f t="shared" si="5"/>
        <v>3.9456449040489789</v>
      </c>
    </row>
    <row r="157" spans="1:5" ht="14.25" customHeight="1" x14ac:dyDescent="0.25">
      <c r="A157" s="10">
        <v>2021</v>
      </c>
      <c r="B157" s="12" t="s">
        <v>27</v>
      </c>
      <c r="C157" s="6">
        <v>32901</v>
      </c>
      <c r="D157" s="6">
        <v>127781</v>
      </c>
      <c r="E157" s="4">
        <f t="shared" si="5"/>
        <v>3.8838029239232852</v>
      </c>
    </row>
    <row r="158" spans="1:5" ht="14.25" customHeight="1" x14ac:dyDescent="0.25">
      <c r="A158" s="10">
        <v>2021</v>
      </c>
      <c r="B158" s="12" t="s">
        <v>28</v>
      </c>
      <c r="C158" s="6">
        <v>39761</v>
      </c>
      <c r="D158" s="6">
        <v>205821</v>
      </c>
      <c r="E158" s="4">
        <f t="shared" si="5"/>
        <v>5.1764543145293125</v>
      </c>
    </row>
    <row r="159" spans="1:5" ht="14.25" customHeight="1" x14ac:dyDescent="0.25">
      <c r="A159" s="10">
        <v>2021</v>
      </c>
      <c r="B159" s="12" t="s">
        <v>29</v>
      </c>
      <c r="C159" s="6">
        <v>42326</v>
      </c>
      <c r="D159" s="6">
        <v>187811</v>
      </c>
      <c r="E159" s="4">
        <f t="shared" si="5"/>
        <v>4.4372489722629114</v>
      </c>
    </row>
    <row r="160" spans="1:5" ht="14.25" customHeight="1" x14ac:dyDescent="0.25">
      <c r="A160" s="10">
        <v>2021</v>
      </c>
      <c r="B160" s="12" t="s">
        <v>30</v>
      </c>
      <c r="C160" s="6">
        <v>72524</v>
      </c>
      <c r="D160" s="6">
        <v>199830</v>
      </c>
      <c r="E160" s="4">
        <f t="shared" si="5"/>
        <v>2.7553637416579337</v>
      </c>
    </row>
    <row r="161" spans="1:5" ht="14.25" customHeight="1" x14ac:dyDescent="0.25">
      <c r="A161" s="10">
        <v>2021</v>
      </c>
      <c r="B161" s="12" t="s">
        <v>31</v>
      </c>
      <c r="C161" s="6">
        <v>91745</v>
      </c>
      <c r="D161" s="6">
        <v>293053</v>
      </c>
      <c r="E161" s="4">
        <f t="shared" si="5"/>
        <v>3.1942122186495179</v>
      </c>
    </row>
    <row r="162" spans="1:5" ht="14.25" customHeight="1" x14ac:dyDescent="0.25">
      <c r="A162" s="10">
        <v>2021</v>
      </c>
      <c r="B162" s="12" t="s">
        <v>32</v>
      </c>
      <c r="C162" s="6">
        <v>51936</v>
      </c>
      <c r="D162" s="6">
        <v>223986</v>
      </c>
      <c r="E162" s="4">
        <f t="shared" si="5"/>
        <v>4.3127310536044359</v>
      </c>
    </row>
    <row r="163" spans="1:5" ht="14.25" customHeight="1" x14ac:dyDescent="0.25">
      <c r="A163" s="10">
        <v>2021</v>
      </c>
      <c r="B163" s="12" t="s">
        <v>33</v>
      </c>
      <c r="C163" s="6">
        <v>37786</v>
      </c>
      <c r="D163" s="6">
        <v>91050</v>
      </c>
      <c r="E163" s="4">
        <f t="shared" si="5"/>
        <v>2.4096226115492509</v>
      </c>
    </row>
    <row r="164" spans="1:5" ht="14.25" customHeight="1" x14ac:dyDescent="0.25">
      <c r="A164" s="10">
        <v>2021</v>
      </c>
      <c r="B164" s="12" t="s">
        <v>34</v>
      </c>
      <c r="C164" s="6">
        <v>117354</v>
      </c>
      <c r="D164" s="6">
        <v>489150</v>
      </c>
      <c r="E164" s="4">
        <f t="shared" si="5"/>
        <v>4.1681578812822737</v>
      </c>
    </row>
    <row r="165" spans="1:5" ht="14.25" customHeight="1" x14ac:dyDescent="0.25">
      <c r="A165" s="10">
        <v>2021</v>
      </c>
      <c r="B165" s="12" t="s">
        <v>35</v>
      </c>
      <c r="C165" s="6">
        <v>46538</v>
      </c>
      <c r="D165" s="6">
        <v>217853</v>
      </c>
      <c r="E165" s="4">
        <f t="shared" si="5"/>
        <v>4.6811852679530706</v>
      </c>
    </row>
    <row r="166" spans="1:5" ht="14.25" customHeight="1" x14ac:dyDescent="0.25">
      <c r="A166" s="10">
        <v>2021</v>
      </c>
      <c r="B166" s="12" t="s">
        <v>36</v>
      </c>
      <c r="C166" s="6">
        <v>27378</v>
      </c>
      <c r="D166" s="6">
        <v>86157</v>
      </c>
      <c r="E166" s="4">
        <f t="shared" si="5"/>
        <v>3.1469428007889548</v>
      </c>
    </row>
    <row r="167" spans="1:5" ht="15" customHeight="1" x14ac:dyDescent="0.25">
      <c r="A167" s="9">
        <v>2022</v>
      </c>
      <c r="B167" s="11" t="s">
        <v>5</v>
      </c>
      <c r="C167" s="3">
        <f>SUM(C168:C199)</f>
        <v>2084780</v>
      </c>
      <c r="D167" s="3">
        <f>SUM(D168:D199)</f>
        <v>8088893</v>
      </c>
      <c r="E167" s="3">
        <f t="shared" si="5"/>
        <v>3.8799743857865097</v>
      </c>
    </row>
    <row r="168" spans="1:5" ht="15" customHeight="1" x14ac:dyDescent="0.25">
      <c r="A168" s="10">
        <v>2022</v>
      </c>
      <c r="B168" s="12" t="s">
        <v>6</v>
      </c>
      <c r="C168" s="6">
        <v>16797</v>
      </c>
      <c r="D168" s="6">
        <v>55636</v>
      </c>
      <c r="E168" s="4">
        <f t="shared" si="5"/>
        <v>3.312258141334762</v>
      </c>
    </row>
    <row r="169" spans="1:5" ht="15" customHeight="1" x14ac:dyDescent="0.25">
      <c r="A169" s="10">
        <v>2022</v>
      </c>
      <c r="B169" s="12" t="s">
        <v>7</v>
      </c>
      <c r="C169" s="6">
        <v>34535</v>
      </c>
      <c r="D169" s="6">
        <v>155541</v>
      </c>
      <c r="E169" s="4">
        <f t="shared" si="5"/>
        <v>4.5038656435500215</v>
      </c>
    </row>
    <row r="170" spans="1:5" ht="15" customHeight="1" x14ac:dyDescent="0.25">
      <c r="A170" s="10">
        <v>2022</v>
      </c>
      <c r="B170" s="12" t="s">
        <v>8</v>
      </c>
      <c r="C170" s="6">
        <v>22592</v>
      </c>
      <c r="D170" s="6">
        <v>56424</v>
      </c>
      <c r="E170" s="4">
        <f t="shared" si="5"/>
        <v>2.4975212464589234</v>
      </c>
    </row>
    <row r="171" spans="1:5" ht="15" customHeight="1" x14ac:dyDescent="0.25">
      <c r="A171" s="10">
        <v>2022</v>
      </c>
      <c r="B171" s="12" t="s">
        <v>9</v>
      </c>
      <c r="C171" s="6">
        <v>17441</v>
      </c>
      <c r="D171" s="6">
        <v>70231</v>
      </c>
      <c r="E171" s="4">
        <f t="shared" si="5"/>
        <v>4.0267759876153892</v>
      </c>
    </row>
    <row r="172" spans="1:5" ht="15" customHeight="1" x14ac:dyDescent="0.25">
      <c r="A172" s="10">
        <v>2022</v>
      </c>
      <c r="B172" s="12" t="s">
        <v>12</v>
      </c>
      <c r="C172" s="6">
        <v>28942</v>
      </c>
      <c r="D172" s="6">
        <v>104018</v>
      </c>
      <c r="E172" s="4">
        <f t="shared" si="5"/>
        <v>3.5940156174417801</v>
      </c>
    </row>
    <row r="173" spans="1:5" ht="15" customHeight="1" x14ac:dyDescent="0.25">
      <c r="A173" s="10">
        <v>2022</v>
      </c>
      <c r="B173" s="12" t="s">
        <v>13</v>
      </c>
      <c r="C173" s="6">
        <v>13951</v>
      </c>
      <c r="D173" s="6">
        <v>54232</v>
      </c>
      <c r="E173" s="4">
        <f t="shared" si="5"/>
        <v>3.8873199053831264</v>
      </c>
    </row>
    <row r="174" spans="1:5" ht="15" customHeight="1" x14ac:dyDescent="0.25">
      <c r="A174" s="10">
        <v>2022</v>
      </c>
      <c r="B174" s="12" t="s">
        <v>10</v>
      </c>
      <c r="C174" s="6">
        <v>113600</v>
      </c>
      <c r="D174" s="6">
        <v>344046</v>
      </c>
      <c r="E174" s="4">
        <f t="shared" si="5"/>
        <v>3.0285739436619719</v>
      </c>
    </row>
    <row r="175" spans="1:5" ht="15" customHeight="1" x14ac:dyDescent="0.25">
      <c r="A175" s="10">
        <v>2022</v>
      </c>
      <c r="B175" s="12" t="s">
        <v>11</v>
      </c>
      <c r="C175" s="6">
        <v>65483</v>
      </c>
      <c r="D175" s="6">
        <v>237709</v>
      </c>
      <c r="E175" s="4">
        <f t="shared" si="5"/>
        <v>3.6300871982041141</v>
      </c>
    </row>
    <row r="176" spans="1:5" ht="15" customHeight="1" x14ac:dyDescent="0.25">
      <c r="A176" s="10">
        <v>2022</v>
      </c>
      <c r="B176" s="12" t="s">
        <v>37</v>
      </c>
      <c r="C176" s="6">
        <v>165641</v>
      </c>
      <c r="D176" s="6">
        <v>934552</v>
      </c>
      <c r="E176" s="4">
        <f t="shared" si="5"/>
        <v>5.6420330715221469</v>
      </c>
    </row>
    <row r="177" spans="1:5" ht="15" customHeight="1" x14ac:dyDescent="0.25">
      <c r="A177" s="10">
        <v>2022</v>
      </c>
      <c r="B177" s="12" t="s">
        <v>14</v>
      </c>
      <c r="C177" s="6">
        <v>40375</v>
      </c>
      <c r="D177" s="6">
        <v>117810</v>
      </c>
      <c r="E177" s="4">
        <f t="shared" si="5"/>
        <v>2.9178947368421051</v>
      </c>
    </row>
    <row r="178" spans="1:5" ht="15" customHeight="1" x14ac:dyDescent="0.25">
      <c r="A178" s="10">
        <v>2022</v>
      </c>
      <c r="B178" s="12" t="s">
        <v>15</v>
      </c>
      <c r="C178" s="6">
        <v>142988</v>
      </c>
      <c r="D178" s="6">
        <v>543956</v>
      </c>
      <c r="E178" s="4">
        <f t="shared" si="5"/>
        <v>3.8042073460709989</v>
      </c>
    </row>
    <row r="179" spans="1:5" ht="15" customHeight="1" x14ac:dyDescent="0.25">
      <c r="A179" s="10">
        <v>2022</v>
      </c>
      <c r="B179" s="12" t="s">
        <v>16</v>
      </c>
      <c r="C179" s="6">
        <v>53065</v>
      </c>
      <c r="D179" s="6">
        <v>174989</v>
      </c>
      <c r="E179" s="4">
        <f t="shared" si="5"/>
        <v>3.2976349759728634</v>
      </c>
    </row>
    <row r="180" spans="1:5" ht="15" customHeight="1" x14ac:dyDescent="0.25">
      <c r="A180" s="10">
        <v>2022</v>
      </c>
      <c r="B180" s="12" t="s">
        <v>17</v>
      </c>
      <c r="C180" s="6">
        <v>42659</v>
      </c>
      <c r="D180" s="6">
        <v>211089</v>
      </c>
      <c r="E180" s="4">
        <f t="shared" si="5"/>
        <v>4.9482875829250572</v>
      </c>
    </row>
    <row r="181" spans="1:5" ht="15" customHeight="1" x14ac:dyDescent="0.25">
      <c r="A181" s="10">
        <v>2022</v>
      </c>
      <c r="B181" s="12" t="s">
        <v>18</v>
      </c>
      <c r="C181" s="6">
        <v>137728</v>
      </c>
      <c r="D181" s="6">
        <v>499404</v>
      </c>
      <c r="E181" s="4">
        <f t="shared" si="5"/>
        <v>3.6260164962825279</v>
      </c>
    </row>
    <row r="182" spans="1:5" ht="15" customHeight="1" x14ac:dyDescent="0.25">
      <c r="A182" s="10">
        <v>2022</v>
      </c>
      <c r="B182" s="12" t="s">
        <v>19</v>
      </c>
      <c r="C182" s="6">
        <v>196368</v>
      </c>
      <c r="D182" s="6">
        <v>1048848</v>
      </c>
      <c r="E182" s="4">
        <f t="shared" si="5"/>
        <v>5.3412368614030798</v>
      </c>
    </row>
    <row r="183" spans="1:5" ht="15" customHeight="1" x14ac:dyDescent="0.25">
      <c r="A183" s="10">
        <v>2022</v>
      </c>
      <c r="B183" s="12" t="s">
        <v>20</v>
      </c>
      <c r="C183" s="6">
        <v>110522</v>
      </c>
      <c r="D183" s="6">
        <v>232304</v>
      </c>
      <c r="E183" s="4">
        <f t="shared" si="5"/>
        <v>2.1018801686542048</v>
      </c>
    </row>
    <row r="184" spans="1:5" ht="15" customHeight="1" x14ac:dyDescent="0.25">
      <c r="A184" s="10">
        <v>2022</v>
      </c>
      <c r="B184" s="12" t="s">
        <v>21</v>
      </c>
      <c r="C184" s="6">
        <v>36595</v>
      </c>
      <c r="D184" s="6">
        <v>103141</v>
      </c>
      <c r="E184" s="4">
        <f t="shared" si="5"/>
        <v>2.8184451427790682</v>
      </c>
    </row>
    <row r="185" spans="1:5" ht="15" customHeight="1" x14ac:dyDescent="0.25">
      <c r="A185" s="10">
        <v>2022</v>
      </c>
      <c r="B185" s="12" t="s">
        <v>22</v>
      </c>
      <c r="C185" s="6">
        <v>18818</v>
      </c>
      <c r="D185" s="6">
        <v>64207</v>
      </c>
      <c r="E185" s="4">
        <f t="shared" si="5"/>
        <v>3.4119991497502391</v>
      </c>
    </row>
    <row r="186" spans="1:5" ht="15" customHeight="1" x14ac:dyDescent="0.25">
      <c r="A186" s="10">
        <v>2022</v>
      </c>
      <c r="B186" s="12" t="s">
        <v>23</v>
      </c>
      <c r="C186" s="6">
        <v>35242</v>
      </c>
      <c r="D186" s="6">
        <v>169540</v>
      </c>
      <c r="E186" s="4">
        <f t="shared" si="5"/>
        <v>4.8107371885818058</v>
      </c>
    </row>
    <row r="187" spans="1:5" ht="15" customHeight="1" x14ac:dyDescent="0.25">
      <c r="A187" s="10">
        <v>2022</v>
      </c>
      <c r="B187" s="12" t="s">
        <v>24</v>
      </c>
      <c r="C187" s="6">
        <v>49252</v>
      </c>
      <c r="D187" s="6">
        <v>182722</v>
      </c>
      <c r="E187" s="4">
        <f t="shared" si="5"/>
        <v>3.7099407130674895</v>
      </c>
    </row>
    <row r="188" spans="1:5" ht="15" customHeight="1" x14ac:dyDescent="0.25">
      <c r="A188" s="10">
        <v>2022</v>
      </c>
      <c r="B188" s="12" t="s">
        <v>25</v>
      </c>
      <c r="C188" s="6">
        <v>104389</v>
      </c>
      <c r="D188" s="6">
        <v>455189</v>
      </c>
      <c r="E188" s="4">
        <f t="shared" si="5"/>
        <v>4.3605073331481288</v>
      </c>
    </row>
    <row r="189" spans="1:5" ht="15" customHeight="1" x14ac:dyDescent="0.25">
      <c r="A189" s="10">
        <v>2022</v>
      </c>
      <c r="B189" s="12" t="s">
        <v>26</v>
      </c>
      <c r="C189" s="6">
        <v>46372</v>
      </c>
      <c r="D189" s="6">
        <v>151148</v>
      </c>
      <c r="E189" s="4">
        <f t="shared" si="5"/>
        <v>3.259466919692918</v>
      </c>
    </row>
    <row r="190" spans="1:5" ht="15" customHeight="1" x14ac:dyDescent="0.25">
      <c r="A190" s="10">
        <v>2022</v>
      </c>
      <c r="B190" s="12" t="s">
        <v>27</v>
      </c>
      <c r="C190" s="6">
        <v>32212</v>
      </c>
      <c r="D190" s="6">
        <v>114304</v>
      </c>
      <c r="E190" s="4">
        <f t="shared" si="5"/>
        <v>3.548491245498572</v>
      </c>
    </row>
    <row r="191" spans="1:5" ht="15" customHeight="1" x14ac:dyDescent="0.25">
      <c r="A191" s="10">
        <v>2022</v>
      </c>
      <c r="B191" s="12" t="s">
        <v>28</v>
      </c>
      <c r="C191" s="6">
        <v>38906</v>
      </c>
      <c r="D191" s="6">
        <v>186902</v>
      </c>
      <c r="E191" s="4">
        <f t="shared" si="5"/>
        <v>4.8039376959851952</v>
      </c>
    </row>
    <row r="192" spans="1:5" ht="15" customHeight="1" x14ac:dyDescent="0.25">
      <c r="A192" s="10">
        <v>2022</v>
      </c>
      <c r="B192" s="12" t="s">
        <v>29</v>
      </c>
      <c r="C192" s="6">
        <v>43866</v>
      </c>
      <c r="D192" s="6">
        <v>183141</v>
      </c>
      <c r="E192" s="4">
        <f t="shared" si="5"/>
        <v>4.1750102585145674</v>
      </c>
    </row>
    <row r="193" spans="1:5" ht="15" customHeight="1" x14ac:dyDescent="0.25">
      <c r="A193" s="10">
        <v>2022</v>
      </c>
      <c r="B193" s="12" t="s">
        <v>30</v>
      </c>
      <c r="C193" s="6">
        <v>69689</v>
      </c>
      <c r="D193" s="6">
        <v>196963</v>
      </c>
      <c r="E193" s="4">
        <f t="shared" si="5"/>
        <v>2.8263140524329522</v>
      </c>
    </row>
    <row r="194" spans="1:5" ht="15" customHeight="1" x14ac:dyDescent="0.25">
      <c r="A194" s="10">
        <v>2022</v>
      </c>
      <c r="B194" s="12" t="s">
        <v>31</v>
      </c>
      <c r="C194" s="6">
        <v>115659</v>
      </c>
      <c r="D194" s="6">
        <v>255581</v>
      </c>
      <c r="E194" s="4">
        <f t="shared" si="5"/>
        <v>2.2097804753629204</v>
      </c>
    </row>
    <row r="195" spans="1:5" ht="15" customHeight="1" x14ac:dyDescent="0.25">
      <c r="A195" s="10">
        <v>2022</v>
      </c>
      <c r="B195" s="12" t="s">
        <v>32</v>
      </c>
      <c r="C195" s="6">
        <v>54395</v>
      </c>
      <c r="D195" s="6">
        <v>223051</v>
      </c>
      <c r="E195" s="4">
        <f t="shared" si="5"/>
        <v>4.1005790973435055</v>
      </c>
    </row>
    <row r="196" spans="1:5" ht="15" customHeight="1" x14ac:dyDescent="0.25">
      <c r="A196" s="10">
        <v>2022</v>
      </c>
      <c r="B196" s="12" t="s">
        <v>33</v>
      </c>
      <c r="C196" s="6">
        <v>39701</v>
      </c>
      <c r="D196" s="6">
        <v>99987</v>
      </c>
      <c r="E196" s="4">
        <f t="shared" si="5"/>
        <v>2.5185007934308961</v>
      </c>
    </row>
    <row r="197" spans="1:5" ht="15" customHeight="1" x14ac:dyDescent="0.25">
      <c r="A197" s="10">
        <v>2022</v>
      </c>
      <c r="B197" s="12" t="s">
        <v>34</v>
      </c>
      <c r="C197" s="6">
        <v>122675</v>
      </c>
      <c r="D197" s="6">
        <v>526027</v>
      </c>
      <c r="E197" s="4">
        <f t="shared" si="5"/>
        <v>4.2879722844915431</v>
      </c>
    </row>
    <row r="198" spans="1:5" ht="15" customHeight="1" x14ac:dyDescent="0.25">
      <c r="A198" s="10">
        <v>2022</v>
      </c>
      <c r="B198" s="12" t="s">
        <v>35</v>
      </c>
      <c r="C198" s="6">
        <v>46990</v>
      </c>
      <c r="D198" s="6">
        <v>247465</v>
      </c>
      <c r="E198" s="4">
        <f t="shared" si="5"/>
        <v>5.2663332623962544</v>
      </c>
    </row>
    <row r="199" spans="1:5" ht="15" customHeight="1" x14ac:dyDescent="0.25">
      <c r="A199" s="10">
        <v>2022</v>
      </c>
      <c r="B199" s="12" t="s">
        <v>36</v>
      </c>
      <c r="C199" s="6">
        <v>27332</v>
      </c>
      <c r="D199" s="6">
        <v>88736</v>
      </c>
      <c r="E199" s="4">
        <f t="shared" ref="E199" si="6">D199/C199</f>
        <v>3.2465973949948777</v>
      </c>
    </row>
  </sheetData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"=Coahuila")</f>
        <v>41680</v>
      </c>
      <c r="C2" s="6">
        <f>SUMIFS(Concentrado!D$2:D$199,Concentrado!$A$2:$A$199,"="&amp;$A2,Concentrado!$B$2:$B$199, "=Coahuila")</f>
        <v>168831</v>
      </c>
      <c r="D2" s="8">
        <f>SUMIFS(Concentrado!E$2:E$199,Concentrado!$A$2:$A$199,"="&amp;$A2,Concentrado!$B$2:$B$199, "=Coahuila")</f>
        <v>4.050647792706334</v>
      </c>
    </row>
    <row r="3" spans="1:4" x14ac:dyDescent="0.25">
      <c r="A3" s="5">
        <v>2018</v>
      </c>
      <c r="B3" s="6">
        <f>SUMIFS(Concentrado!C$2:C$199,Concentrado!$A$2:$A$199,"="&amp;$A3,Concentrado!$B$2:$B$199, "=Coahuila")</f>
        <v>39205</v>
      </c>
      <c r="C3" s="6">
        <f>SUMIFS(Concentrado!D$2:D$199,Concentrado!$A$2:$A$199,"="&amp;$A3,Concentrado!$B$2:$B$199, "=Coahuila")</f>
        <v>143314</v>
      </c>
      <c r="D3" s="8">
        <f>SUMIFS(Concentrado!E$2:E$199,Concentrado!$A$2:$A$199,"="&amp;$A3,Concentrado!$B$2:$B$199, "=Coahuila")</f>
        <v>3.655503124601454</v>
      </c>
    </row>
    <row r="4" spans="1:4" x14ac:dyDescent="0.25">
      <c r="A4" s="5">
        <v>2019</v>
      </c>
      <c r="B4" s="6">
        <f>SUMIFS(Concentrado!C$2:C$199,Concentrado!$A$2:$A$199,"="&amp;$A4,Concentrado!$B$2:$B$199, "=Coahuila")</f>
        <v>36817</v>
      </c>
      <c r="C4" s="6">
        <f>SUMIFS(Concentrado!D$2:D$199,Concentrado!$A$2:$A$199,"="&amp;$A4,Concentrado!$B$2:$B$199, "=Coahuila")</f>
        <v>137799</v>
      </c>
      <c r="D4" s="8">
        <f>SUMIFS(Concentrado!E$2:E$199,Concentrado!$A$2:$A$199,"="&amp;$A4,Concentrado!$B$2:$B$199, "=Coahuila")</f>
        <v>3.74280902843795</v>
      </c>
    </row>
    <row r="5" spans="1:4" x14ac:dyDescent="0.25">
      <c r="A5" s="5">
        <v>2020</v>
      </c>
      <c r="B5" s="6">
        <f>SUMIFS(Concentrado!C$2:C$199,Concentrado!$A$2:$A$199,"="&amp;$A5,Concentrado!$B$2:$B$199, "=Coahuila")</f>
        <v>29006</v>
      </c>
      <c r="C5" s="6">
        <f>SUMIFS(Concentrado!D$2:D$199,Concentrado!$A$2:$A$199,"="&amp;$A5,Concentrado!$B$2:$B$199, "=Coahuila")</f>
        <v>122390</v>
      </c>
      <c r="D5" s="8">
        <f>SUMIFS(Concentrado!E$2:E$199,Concentrado!$A$2:$A$199,"="&amp;$A5,Concentrado!$B$2:$B$199, "=Coahuila")</f>
        <v>4.2194718334137766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"=Coahuila")</f>
        <v>32428</v>
      </c>
      <c r="C6" s="6">
        <f>SUMIFS(Concentrado!D$2:D$199,Concentrado!$A$2:$A$199,"="&amp;$A6,Concentrado!$B$2:$B$199, "=Coahuila")</f>
        <v>117577</v>
      </c>
      <c r="D6" s="8">
        <f>SUMIFS(Concentrado!E$2:E$199,Concentrado!$A$2:$A$199,"="&amp;$A6,Concentrado!$B$2:$B$199, "=Coahuila")</f>
        <v>3.6257863574688542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"=Coahuila")</f>
        <v>28942</v>
      </c>
      <c r="C7" s="6">
        <f>SUMIFS(Concentrado!D$2:D$199,Concentrado!$A$2:$A$199,"="&amp;$A7,Concentrado!$B$2:$B$199, "=Coahuila")</f>
        <v>104018</v>
      </c>
      <c r="D7" s="8">
        <f>SUMIFS(Concentrado!E$2:E$199,Concentrado!$A$2:$A$199,"="&amp;$A7,Concentrado!$B$2:$B$199, "=Coahuila")</f>
        <v>3.5940156174417801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"=Colima")</f>
        <v>18983</v>
      </c>
      <c r="C2" s="6">
        <f>SUMIFS(Concentrado!D$2:D$199,Concentrado!$A$2:$A$199,"="&amp;$A2,Concentrado!$B$2:$B$199, "=Colima")</f>
        <v>57294</v>
      </c>
      <c r="D2" s="8">
        <f>SUMIFS(Concentrado!E$2:E$199,Concentrado!$A$2:$A$199,"="&amp;$A2,Concentrado!$B$2:$B$199, "=Colima")</f>
        <v>3.0181741558236315</v>
      </c>
    </row>
    <row r="3" spans="1:4" x14ac:dyDescent="0.25">
      <c r="A3" s="5">
        <v>2018</v>
      </c>
      <c r="B3" s="6">
        <f>SUMIFS(Concentrado!C$2:C$199,Concentrado!$A$2:$A$199,"="&amp;$A3,Concentrado!$B$2:$B$199, "=Colima")</f>
        <v>19049</v>
      </c>
      <c r="C3" s="6">
        <f>SUMIFS(Concentrado!D$2:D$199,Concentrado!$A$2:$A$199,"="&amp;$A3,Concentrado!$B$2:$B$199, "=Colima")</f>
        <v>67375</v>
      </c>
      <c r="D3" s="8">
        <f>SUMIFS(Concentrado!E$2:E$199,Concentrado!$A$2:$A$199,"="&amp;$A3,Concentrado!$B$2:$B$199, "=Colima")</f>
        <v>3.5369310724972438</v>
      </c>
    </row>
    <row r="4" spans="1:4" x14ac:dyDescent="0.25">
      <c r="A4" s="5">
        <v>2019</v>
      </c>
      <c r="B4" s="6">
        <f>SUMIFS(Concentrado!C$2:C$199,Concentrado!$A$2:$A$199,"="&amp;$A4,Concentrado!$B$2:$B$199, "=Colima")</f>
        <v>20795</v>
      </c>
      <c r="C4" s="6">
        <f>SUMIFS(Concentrado!D$2:D$199,Concentrado!$A$2:$A$199,"="&amp;$A4,Concentrado!$B$2:$B$199, "=Colima")</f>
        <v>64717</v>
      </c>
      <c r="D4" s="8">
        <f>SUMIFS(Concentrado!E$2:E$199,Concentrado!$A$2:$A$199,"="&amp;$A4,Concentrado!$B$2:$B$199, "=Colima")</f>
        <v>3.112142341909113</v>
      </c>
    </row>
    <row r="5" spans="1:4" x14ac:dyDescent="0.25">
      <c r="A5" s="5">
        <v>2020</v>
      </c>
      <c r="B5" s="6">
        <f>SUMIFS(Concentrado!C$2:C$199,Concentrado!$A$2:$A$199,"="&amp;$A5,Concentrado!$B$2:$B$199, "=Colima")</f>
        <v>15952</v>
      </c>
      <c r="C5" s="6">
        <f>SUMIFS(Concentrado!D$2:D$199,Concentrado!$A$2:$A$199,"="&amp;$A5,Concentrado!$B$2:$B$199, "=Colima")</f>
        <v>49556</v>
      </c>
      <c r="D5" s="8">
        <f>SUMIFS(Concentrado!E$2:E$199,Concentrado!$A$2:$A$199,"="&amp;$A5,Concentrado!$B$2:$B$199, "=Colima")</f>
        <v>3.1065697091273821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"=Colima")</f>
        <v>14551</v>
      </c>
      <c r="C6" s="6">
        <f>SUMIFS(Concentrado!D$2:D$199,Concentrado!$A$2:$A$199,"="&amp;$A6,Concentrado!$B$2:$B$199, "=Colima")</f>
        <v>51941</v>
      </c>
      <c r="D6" s="8">
        <f>SUMIFS(Concentrado!E$2:E$199,Concentrado!$A$2:$A$199,"="&amp;$A6,Concentrado!$B$2:$B$199, "=Colima")</f>
        <v>3.5695828465397565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"=Colima")</f>
        <v>13951</v>
      </c>
      <c r="C7" s="6">
        <f>SUMIFS(Concentrado!D$2:D$199,Concentrado!$A$2:$A$199,"="&amp;$A7,Concentrado!$B$2:$B$199, "=Colima")</f>
        <v>54232</v>
      </c>
      <c r="D7" s="8">
        <f>SUMIFS(Concentrado!E$2:E$199,Concentrado!$A$2:$A$199,"="&amp;$A7,Concentrado!$B$2:$B$199, "=Colima")</f>
        <v>3.8873199053831264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"=Durango")</f>
        <v>49616</v>
      </c>
      <c r="C2" s="6">
        <f>SUMIFS(Concentrado!D$2:D$199,Concentrado!$A$2:$A$199,"="&amp;$A2,Concentrado!$B$2:$B$199, "=Durango")</f>
        <v>128845</v>
      </c>
      <c r="D2" s="8">
        <f>SUMIFS(Concentrado!E$2:E$199,Concentrado!$A$2:$A$199,"="&amp;$A2,Concentrado!$B$2:$B$199, "=Durango")</f>
        <v>2.5968437600773946</v>
      </c>
    </row>
    <row r="3" spans="1:4" x14ac:dyDescent="0.25">
      <c r="A3" s="5">
        <v>2018</v>
      </c>
      <c r="B3" s="6">
        <f>SUMIFS(Concentrado!C$2:C$199,Concentrado!$A$2:$A$199,"="&amp;$A3,Concentrado!$B$2:$B$199, "=Durango")</f>
        <v>48582</v>
      </c>
      <c r="C3" s="6">
        <f>SUMIFS(Concentrado!D$2:D$199,Concentrado!$A$2:$A$199,"="&amp;$A3,Concentrado!$B$2:$B$199, "=Durango")</f>
        <v>126606</v>
      </c>
      <c r="D3" s="8">
        <f>SUMIFS(Concentrado!E$2:E$199,Concentrado!$A$2:$A$199,"="&amp;$A3,Concentrado!$B$2:$B$199, "=Durango")</f>
        <v>2.6060269235519327</v>
      </c>
    </row>
    <row r="4" spans="1:4" x14ac:dyDescent="0.25">
      <c r="A4" s="5">
        <v>2019</v>
      </c>
      <c r="B4" s="6">
        <f>SUMIFS(Concentrado!C$2:C$199,Concentrado!$A$2:$A$199,"="&amp;$A4,Concentrado!$B$2:$B$199, "=Durango")</f>
        <v>53790</v>
      </c>
      <c r="C4" s="6">
        <f>SUMIFS(Concentrado!D$2:D$199,Concentrado!$A$2:$A$199,"="&amp;$A4,Concentrado!$B$2:$B$199, "=Durango")</f>
        <v>137057</v>
      </c>
      <c r="D4" s="8">
        <f>SUMIFS(Concentrado!E$2:E$199,Concentrado!$A$2:$A$199,"="&amp;$A4,Concentrado!$B$2:$B$199, "=Durango")</f>
        <v>2.548001487265291</v>
      </c>
    </row>
    <row r="5" spans="1:4" x14ac:dyDescent="0.25">
      <c r="A5" s="5">
        <v>2020</v>
      </c>
      <c r="B5" s="6">
        <f>SUMIFS(Concentrado!C$2:C$199,Concentrado!$A$2:$A$199,"="&amp;$A5,Concentrado!$B$2:$B$199, "=Durango")</f>
        <v>41804</v>
      </c>
      <c r="C5" s="6">
        <f>SUMIFS(Concentrado!D$2:D$199,Concentrado!$A$2:$A$199,"="&amp;$A5,Concentrado!$B$2:$B$199, "=Durango")</f>
        <v>98263</v>
      </c>
      <c r="D5" s="8">
        <f>SUMIFS(Concentrado!E$2:E$199,Concentrado!$A$2:$A$199,"="&amp;$A5,Concentrado!$B$2:$B$199, "=Durango")</f>
        <v>2.3505645392785381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"=Durango")</f>
        <v>40200</v>
      </c>
      <c r="C6" s="6">
        <f>SUMIFS(Concentrado!D$2:D$199,Concentrado!$A$2:$A$199,"="&amp;$A6,Concentrado!$B$2:$B$199, "=Durango")</f>
        <v>115870</v>
      </c>
      <c r="D6" s="8">
        <f>SUMIFS(Concentrado!E$2:E$199,Concentrado!$A$2:$A$199,"="&amp;$A6,Concentrado!$B$2:$B$199, "=Durango")</f>
        <v>2.8823383084577117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"=Durango")</f>
        <v>40375</v>
      </c>
      <c r="C7" s="6">
        <f>SUMIFS(Concentrado!D$2:D$199,Concentrado!$A$2:$A$199,"="&amp;$A7,Concentrado!$B$2:$B$199, "=Durango")</f>
        <v>117810</v>
      </c>
      <c r="D7" s="8">
        <f>SUMIFS(Concentrado!E$2:E$199,Concentrado!$A$2:$A$199,"="&amp;$A7,Concentrado!$B$2:$B$199, "=Durango")</f>
        <v>2.9178947368421051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"=Guanajuato")</f>
        <v>161800</v>
      </c>
      <c r="C2" s="6">
        <f>SUMIFS(Concentrado!D$2:D$199,Concentrado!$A$2:$A$199,"="&amp;$A2,Concentrado!$B$2:$B$199, "=Guanajuato")</f>
        <v>579484</v>
      </c>
      <c r="D2" s="8">
        <f>SUMIFS(Concentrado!E$2:E$199,Concentrado!$A$2:$A$199,"="&amp;$A2,Concentrado!$B$2:$B$199, "=Guanajuato")</f>
        <v>3.5814833127317676</v>
      </c>
    </row>
    <row r="3" spans="1:4" x14ac:dyDescent="0.25">
      <c r="A3" s="5">
        <v>2018</v>
      </c>
      <c r="B3" s="6">
        <f>SUMIFS(Concentrado!C$2:C$199,Concentrado!$A$2:$A$199,"="&amp;$A3,Concentrado!$B$2:$B$199, "=Guanajuato")</f>
        <v>158514</v>
      </c>
      <c r="C3" s="6">
        <f>SUMIFS(Concentrado!D$2:D$199,Concentrado!$A$2:$A$199,"="&amp;$A3,Concentrado!$B$2:$B$199, "=Guanajuato")</f>
        <v>583665</v>
      </c>
      <c r="D3" s="8">
        <f>SUMIFS(Concentrado!E$2:E$199,Concentrado!$A$2:$A$199,"="&amp;$A3,Concentrado!$B$2:$B$199, "=Guanajuato")</f>
        <v>3.6821037889397781</v>
      </c>
    </row>
    <row r="4" spans="1:4" x14ac:dyDescent="0.25">
      <c r="A4" s="5">
        <v>2019</v>
      </c>
      <c r="B4" s="6">
        <f>SUMIFS(Concentrado!C$2:C$199,Concentrado!$A$2:$A$199,"="&amp;$A4,Concentrado!$B$2:$B$199, "=Guanajuato")</f>
        <v>166531</v>
      </c>
      <c r="C4" s="6">
        <f>SUMIFS(Concentrado!D$2:D$199,Concentrado!$A$2:$A$199,"="&amp;$A4,Concentrado!$B$2:$B$199, "=Guanajuato")</f>
        <v>600342</v>
      </c>
      <c r="D4" s="8">
        <f>SUMIFS(Concentrado!E$2:E$199,Concentrado!$A$2:$A$199,"="&amp;$A4,Concentrado!$B$2:$B$199, "=Guanajuato")</f>
        <v>3.6049864589776077</v>
      </c>
    </row>
    <row r="5" spans="1:4" x14ac:dyDescent="0.25">
      <c r="A5" s="5">
        <v>2020</v>
      </c>
      <c r="B5" s="6">
        <f>SUMIFS(Concentrado!C$2:C$199,Concentrado!$A$2:$A$199,"="&amp;$A5,Concentrado!$B$2:$B$199, "=Guanajuato")</f>
        <v>129901</v>
      </c>
      <c r="C5" s="6">
        <f>SUMIFS(Concentrado!D$2:D$199,Concentrado!$A$2:$A$199,"="&amp;$A5,Concentrado!$B$2:$B$199, "=Guanajuato")</f>
        <v>502368</v>
      </c>
      <c r="D5" s="8">
        <f>SUMIFS(Concentrado!E$2:E$199,Concentrado!$A$2:$A$199,"="&amp;$A5,Concentrado!$B$2:$B$199, "=Guanajuato")</f>
        <v>3.867314339381529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"=Guanajuato")</f>
        <v>136248</v>
      </c>
      <c r="C6" s="6">
        <f>SUMIFS(Concentrado!D$2:D$199,Concentrado!$A$2:$A$199,"="&amp;$A6,Concentrado!$B$2:$B$199, "=Guanajuato")</f>
        <v>530245</v>
      </c>
      <c r="D6" s="8">
        <f>SUMIFS(Concentrado!E$2:E$199,Concentrado!$A$2:$A$199,"="&amp;$A6,Concentrado!$B$2:$B$199, "=Guanajuato")</f>
        <v>3.8917635488227349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"=Guanajuato")</f>
        <v>142988</v>
      </c>
      <c r="C7" s="6">
        <f>SUMIFS(Concentrado!D$2:D$199,Concentrado!$A$2:$A$199,"="&amp;$A7,Concentrado!$B$2:$B$199, "=Guanajuato")</f>
        <v>543956</v>
      </c>
      <c r="D7" s="8">
        <f>SUMIFS(Concentrado!E$2:E$199,Concentrado!$A$2:$A$199,"="&amp;$A7,Concentrado!$B$2:$B$199, "=Guanajuato")</f>
        <v>3.8042073460709989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"=Guerrero")</f>
        <v>85313</v>
      </c>
      <c r="C2" s="6">
        <f>SUMIFS(Concentrado!D$2:D$199,Concentrado!$A$2:$A$199,"="&amp;$A2,Concentrado!$B$2:$B$199, "=Guerrero")</f>
        <v>265564</v>
      </c>
      <c r="D2" s="8">
        <f>SUMIFS(Concentrado!E$2:E$199,Concentrado!$A$2:$A$199,"="&amp;$A2,Concentrado!$B$2:$B$199, "=Guerrero")</f>
        <v>3.1128198516052654</v>
      </c>
    </row>
    <row r="3" spans="1:4" x14ac:dyDescent="0.25">
      <c r="A3" s="5">
        <v>2018</v>
      </c>
      <c r="B3" s="6">
        <f>SUMIFS(Concentrado!C$2:C$199,Concentrado!$A$2:$A$199,"="&amp;$A3,Concentrado!$B$2:$B$199, "=Guerrero")</f>
        <v>78186</v>
      </c>
      <c r="C3" s="6">
        <f>SUMIFS(Concentrado!D$2:D$199,Concentrado!$A$2:$A$199,"="&amp;$A3,Concentrado!$B$2:$B$199, "=Guerrero")</f>
        <v>252856</v>
      </c>
      <c r="D3" s="8">
        <f>SUMIFS(Concentrado!E$2:E$199,Concentrado!$A$2:$A$199,"="&amp;$A3,Concentrado!$B$2:$B$199, "=Guerrero")</f>
        <v>3.2340316680735683</v>
      </c>
    </row>
    <row r="4" spans="1:4" x14ac:dyDescent="0.25">
      <c r="A4" s="5">
        <v>2019</v>
      </c>
      <c r="B4" s="6">
        <f>SUMIFS(Concentrado!C$2:C$199,Concentrado!$A$2:$A$199,"="&amp;$A4,Concentrado!$B$2:$B$199, "=Guerrero")</f>
        <v>78630</v>
      </c>
      <c r="C4" s="6">
        <f>SUMIFS(Concentrado!D$2:D$199,Concentrado!$A$2:$A$199,"="&amp;$A4,Concentrado!$B$2:$B$199, "=Guerrero")</f>
        <v>267592</v>
      </c>
      <c r="D4" s="8">
        <f>SUMIFS(Concentrado!E$2:E$199,Concentrado!$A$2:$A$199,"="&amp;$A4,Concentrado!$B$2:$B$199, "=Guerrero")</f>
        <v>3.403179448047819</v>
      </c>
    </row>
    <row r="5" spans="1:4" x14ac:dyDescent="0.25">
      <c r="A5" s="5">
        <v>2020</v>
      </c>
      <c r="B5" s="6">
        <f>SUMIFS(Concentrado!C$2:C$199,Concentrado!$A$2:$A$199,"="&amp;$A5,Concentrado!$B$2:$B$199, "=Guerrero")</f>
        <v>54215</v>
      </c>
      <c r="C5" s="6">
        <f>SUMIFS(Concentrado!D$2:D$199,Concentrado!$A$2:$A$199,"="&amp;$A5,Concentrado!$B$2:$B$199, "=Guerrero")</f>
        <v>183620</v>
      </c>
      <c r="D5" s="8">
        <f>SUMIFS(Concentrado!E$2:E$199,Concentrado!$A$2:$A$199,"="&amp;$A5,Concentrado!$B$2:$B$199, "=Guerrero")</f>
        <v>3.3868855482799964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"=Guerrero")</f>
        <v>55705</v>
      </c>
      <c r="C6" s="6">
        <f>SUMIFS(Concentrado!D$2:D$199,Concentrado!$A$2:$A$199,"="&amp;$A6,Concentrado!$B$2:$B$199, "=Guerrero")</f>
        <v>187843</v>
      </c>
      <c r="D6" s="8">
        <f>SUMIFS(Concentrado!E$2:E$199,Concentrado!$A$2:$A$199,"="&amp;$A6,Concentrado!$B$2:$B$199, "=Guerrero")</f>
        <v>3.3721030428148282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"=Guerrero")</f>
        <v>53065</v>
      </c>
      <c r="C7" s="6">
        <f>SUMIFS(Concentrado!D$2:D$199,Concentrado!$A$2:$A$199,"="&amp;$A7,Concentrado!$B$2:$B$199, "=Guerrero")</f>
        <v>174989</v>
      </c>
      <c r="D7" s="8">
        <f>SUMIFS(Concentrado!E$2:E$199,Concentrado!$A$2:$A$199,"="&amp;$A7,Concentrado!$B$2:$B$199, "=Guerrero")</f>
        <v>3.2976349759728634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"=Hidalgo")</f>
        <v>58658</v>
      </c>
      <c r="C2" s="6">
        <f>SUMIFS(Concentrado!D$2:D$199,Concentrado!$A$2:$A$199,"="&amp;$A2,Concentrado!$B$2:$B$199, "=Hidalgo")</f>
        <v>242527</v>
      </c>
      <c r="D2" s="8">
        <f>SUMIFS(Concentrado!E$2:E$199,Concentrado!$A$2:$A$199,"="&amp;$A2,Concentrado!$B$2:$B$199, "=Hidalgo")</f>
        <v>4.134593746803505</v>
      </c>
    </row>
    <row r="3" spans="1:4" x14ac:dyDescent="0.25">
      <c r="A3" s="5">
        <v>2018</v>
      </c>
      <c r="B3" s="6">
        <f>SUMIFS(Concentrado!C$2:C$199,Concentrado!$A$2:$A$199,"="&amp;$A3,Concentrado!$B$2:$B$199, "=Hidalgo")</f>
        <v>56521</v>
      </c>
      <c r="C3" s="6">
        <f>SUMIFS(Concentrado!D$2:D$199,Concentrado!$A$2:$A$199,"="&amp;$A3,Concentrado!$B$2:$B$199, "=Hidalgo")</f>
        <v>237334</v>
      </c>
      <c r="D3" s="8">
        <f>SUMIFS(Concentrado!E$2:E$199,Concentrado!$A$2:$A$199,"="&amp;$A3,Concentrado!$B$2:$B$199, "=Hidalgo")</f>
        <v>4.1990410643831497</v>
      </c>
    </row>
    <row r="4" spans="1:4" x14ac:dyDescent="0.25">
      <c r="A4" s="5">
        <v>2019</v>
      </c>
      <c r="B4" s="6">
        <f>SUMIFS(Concentrado!C$2:C$199,Concentrado!$A$2:$A$199,"="&amp;$A4,Concentrado!$B$2:$B$199, "=Hidalgo")</f>
        <v>55859</v>
      </c>
      <c r="C4" s="6">
        <f>SUMIFS(Concentrado!D$2:D$199,Concentrado!$A$2:$A$199,"="&amp;$A4,Concentrado!$B$2:$B$199, "=Hidalgo")</f>
        <v>209032</v>
      </c>
      <c r="D4" s="8">
        <f>SUMIFS(Concentrado!E$2:E$199,Concentrado!$A$2:$A$199,"="&amp;$A4,Concentrado!$B$2:$B$199, "=Hidalgo")</f>
        <v>3.7421364507062425</v>
      </c>
    </row>
    <row r="5" spans="1:4" x14ac:dyDescent="0.25">
      <c r="A5" s="5">
        <v>2020</v>
      </c>
      <c r="B5" s="6">
        <f>SUMIFS(Concentrado!C$2:C$199,Concentrado!$A$2:$A$199,"="&amp;$A5,Concentrado!$B$2:$B$199, "=Hidalgo")</f>
        <v>37813</v>
      </c>
      <c r="C5" s="6">
        <f>SUMIFS(Concentrado!D$2:D$199,Concentrado!$A$2:$A$199,"="&amp;$A5,Concentrado!$B$2:$B$199, "=Hidalgo")</f>
        <v>283826</v>
      </c>
      <c r="D5" s="8">
        <f>SUMIFS(Concentrado!E$2:E$199,Concentrado!$A$2:$A$199,"="&amp;$A5,Concentrado!$B$2:$B$199, "=Hidalgo")</f>
        <v>7.506042895300558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"=Hidalgo")</f>
        <v>40906</v>
      </c>
      <c r="C6" s="6">
        <f>SUMIFS(Concentrado!D$2:D$199,Concentrado!$A$2:$A$199,"="&amp;$A6,Concentrado!$B$2:$B$199, "=Hidalgo")</f>
        <v>251610</v>
      </c>
      <c r="D6" s="8">
        <f>SUMIFS(Concentrado!E$2:E$199,Concentrado!$A$2:$A$199,"="&amp;$A6,Concentrado!$B$2:$B$199, "=Hidalgo")</f>
        <v>6.1509314037060578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"=Hidalgo")</f>
        <v>42659</v>
      </c>
      <c r="C7" s="6">
        <f>SUMIFS(Concentrado!D$2:D$199,Concentrado!$A$2:$A$199,"="&amp;$A7,Concentrado!$B$2:$B$199, "=Hidalgo")</f>
        <v>211089</v>
      </c>
      <c r="D7" s="8">
        <f>SUMIFS(Concentrado!E$2:E$199,Concentrado!$A$2:$A$199,"="&amp;$A7,Concentrado!$B$2:$B$199, "=Hidalgo")</f>
        <v>4.9482875829250572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"=Jalisco")</f>
        <v>194825</v>
      </c>
      <c r="C2" s="6">
        <f>SUMIFS(Concentrado!D$2:D$199,Concentrado!$A$2:$A$199,"="&amp;$A2,Concentrado!$B$2:$B$199, "=Jalisco")</f>
        <v>736913</v>
      </c>
      <c r="D2" s="8">
        <f>SUMIFS(Concentrado!E$2:E$199,Concentrado!$A$2:$A$199,"="&amp;$A2,Concentrado!$B$2:$B$199, "=Jalisco")</f>
        <v>3.7824355190555625</v>
      </c>
    </row>
    <row r="3" spans="1:4" x14ac:dyDescent="0.25">
      <c r="A3" s="5">
        <v>2018</v>
      </c>
      <c r="B3" s="6">
        <f>SUMIFS(Concentrado!C$2:C$199,Concentrado!$A$2:$A$199,"="&amp;$A3,Concentrado!$B$2:$B$199, "=Jalisco")</f>
        <v>176843</v>
      </c>
      <c r="C3" s="6">
        <f>SUMIFS(Concentrado!D$2:D$199,Concentrado!$A$2:$A$199,"="&amp;$A3,Concentrado!$B$2:$B$199, "=Jalisco")</f>
        <v>730365</v>
      </c>
      <c r="D3" s="8">
        <f>SUMIFS(Concentrado!E$2:E$199,Concentrado!$A$2:$A$199,"="&amp;$A3,Concentrado!$B$2:$B$199, "=Jalisco")</f>
        <v>4.130019282640534</v>
      </c>
    </row>
    <row r="4" spans="1:4" x14ac:dyDescent="0.25">
      <c r="A4" s="5">
        <v>2019</v>
      </c>
      <c r="B4" s="6">
        <f>SUMIFS(Concentrado!C$2:C$199,Concentrado!$A$2:$A$199,"="&amp;$A4,Concentrado!$B$2:$B$199, "=Jalisco")</f>
        <v>175739</v>
      </c>
      <c r="C4" s="6">
        <f>SUMIFS(Concentrado!D$2:D$199,Concentrado!$A$2:$A$199,"="&amp;$A4,Concentrado!$B$2:$B$199, "=Jalisco")</f>
        <v>663147</v>
      </c>
      <c r="D4" s="8">
        <f>SUMIFS(Concentrado!E$2:E$199,Concentrado!$A$2:$A$199,"="&amp;$A4,Concentrado!$B$2:$B$199, "=Jalisco")</f>
        <v>3.7734765760588145</v>
      </c>
    </row>
    <row r="5" spans="1:4" x14ac:dyDescent="0.25">
      <c r="A5" s="5">
        <v>2020</v>
      </c>
      <c r="B5" s="6">
        <f>SUMIFS(Concentrado!C$2:C$199,Concentrado!$A$2:$A$199,"="&amp;$A5,Concentrado!$B$2:$B$199, "=Jalisco")</f>
        <v>122819</v>
      </c>
      <c r="C5" s="6">
        <f>SUMIFS(Concentrado!D$2:D$199,Concentrado!$A$2:$A$199,"="&amp;$A5,Concentrado!$B$2:$B$199, "=Jalisco")</f>
        <v>476376</v>
      </c>
      <c r="D5" s="8">
        <f>SUMIFS(Concentrado!E$2:E$199,Concentrado!$A$2:$A$199,"="&amp;$A5,Concentrado!$B$2:$B$199, "=Jalisco")</f>
        <v>3.8786832656185117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"=Jalisco")</f>
        <v>143286</v>
      </c>
      <c r="C6" s="6">
        <f>SUMIFS(Concentrado!D$2:D$199,Concentrado!$A$2:$A$199,"="&amp;$A6,Concentrado!$B$2:$B$199, "=Jalisco")</f>
        <v>539059</v>
      </c>
      <c r="D6" s="8">
        <f>SUMIFS(Concentrado!E$2:E$199,Concentrado!$A$2:$A$199,"="&amp;$A6,Concentrado!$B$2:$B$199, "=Jalisco")</f>
        <v>3.7621191184065434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"=Jalisco")</f>
        <v>137728</v>
      </c>
      <c r="C7" s="6">
        <f>SUMIFS(Concentrado!D$2:D$199,Concentrado!$A$2:$A$199,"="&amp;$A7,Concentrado!$B$2:$B$199, "=Jalisco")</f>
        <v>499404</v>
      </c>
      <c r="D7" s="8">
        <f>SUMIFS(Concentrado!E$2:E$199,Concentrado!$A$2:$A$199,"="&amp;$A7,Concentrado!$B$2:$B$199, "=Jalisco")</f>
        <v>3.6260164962825279</v>
      </c>
    </row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"=México")</f>
        <v>316550</v>
      </c>
      <c r="C2" s="6">
        <f>SUMIFS(Concentrado!D$2:D$199,Concentrado!$A$2:$A$199,"="&amp;$A2,Concentrado!$B$2:$B$199, "=México")</f>
        <v>1004499</v>
      </c>
      <c r="D2" s="8">
        <f>SUMIFS(Concentrado!E$2:E$199,Concentrado!$A$2:$A$199,"="&amp;$A2,Concentrado!$B$2:$B$199, "=México")</f>
        <v>3.173271205180856</v>
      </c>
    </row>
    <row r="3" spans="1:4" x14ac:dyDescent="0.25">
      <c r="A3" s="5">
        <v>2018</v>
      </c>
      <c r="B3" s="6">
        <f>SUMIFS(Concentrado!C$2:C$199,Concentrado!$A$2:$A$199,"="&amp;$A3,Concentrado!$B$2:$B$199, "=México")</f>
        <v>303939</v>
      </c>
      <c r="C3" s="6">
        <f>SUMIFS(Concentrado!D$2:D$199,Concentrado!$A$2:$A$199,"="&amp;$A3,Concentrado!$B$2:$B$199, "=México")</f>
        <v>1309335</v>
      </c>
      <c r="D3" s="8">
        <f>SUMIFS(Concentrado!E$2:E$199,Concentrado!$A$2:$A$199,"="&amp;$A3,Concentrado!$B$2:$B$199, "=México")</f>
        <v>4.3078874379398497</v>
      </c>
    </row>
    <row r="4" spans="1:4" x14ac:dyDescent="0.25">
      <c r="A4" s="5">
        <v>2019</v>
      </c>
      <c r="B4" s="6">
        <f>SUMIFS(Concentrado!C$2:C$199,Concentrado!$A$2:$A$199,"="&amp;$A4,Concentrado!$B$2:$B$199, "=México")</f>
        <v>311040</v>
      </c>
      <c r="C4" s="6">
        <f>SUMIFS(Concentrado!D$2:D$199,Concentrado!$A$2:$A$199,"="&amp;$A4,Concentrado!$B$2:$B$199, "=México")</f>
        <v>1171015</v>
      </c>
      <c r="D4" s="8">
        <f>SUMIFS(Concentrado!E$2:E$199,Concentrado!$A$2:$A$199,"="&amp;$A4,Concentrado!$B$2:$B$199, "=México")</f>
        <v>3.7648373199588478</v>
      </c>
    </row>
    <row r="5" spans="1:4" x14ac:dyDescent="0.25">
      <c r="A5" s="5">
        <v>2020</v>
      </c>
      <c r="B5" s="6">
        <f>SUMIFS(Concentrado!C$2:C$199,Concentrado!$A$2:$A$199,"="&amp;$A5,Concentrado!$B$2:$B$199, "=México")</f>
        <v>235949</v>
      </c>
      <c r="C5" s="6">
        <f>SUMIFS(Concentrado!D$2:D$199,Concentrado!$A$2:$A$199,"="&amp;$A5,Concentrado!$B$2:$B$199, "=México")</f>
        <v>1071593</v>
      </c>
      <c r="D5" s="8">
        <f>SUMIFS(Concentrado!E$2:E$199,Concentrado!$A$2:$A$199,"="&amp;$A5,Concentrado!$B$2:$B$199, "=México")</f>
        <v>4.5416297589733379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"=México")</f>
        <v>236142</v>
      </c>
      <c r="C6" s="6">
        <f>SUMIFS(Concentrado!D$2:D$199,Concentrado!$A$2:$A$199,"="&amp;$A6,Concentrado!$B$2:$B$199, "=México")</f>
        <v>945612</v>
      </c>
      <c r="D6" s="8">
        <f>SUMIFS(Concentrado!E$2:E$199,Concentrado!$A$2:$A$199,"="&amp;$A6,Concentrado!$B$2:$B$199, "=México")</f>
        <v>4.0044210686790151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"=México")</f>
        <v>196368</v>
      </c>
      <c r="C7" s="6">
        <f>SUMIFS(Concentrado!D$2:D$199,Concentrado!$A$2:$A$199,"="&amp;$A7,Concentrado!$B$2:$B$199, "=México")</f>
        <v>1048848</v>
      </c>
      <c r="D7" s="8">
        <f>SUMIFS(Concentrado!E$2:E$199,Concentrado!$A$2:$A$199,"="&amp;$A7,Concentrado!$B$2:$B$199, "=México")</f>
        <v>5.3412368614030798</v>
      </c>
    </row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7" sqref="C7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"=Michoacán")</f>
        <v>129282</v>
      </c>
      <c r="C2" s="6">
        <f>SUMIFS(Concentrado!D$2:D$199,Concentrado!$A$2:$A$199,"="&amp;$A2,Concentrado!$B$2:$B$199, "=Michoacán")</f>
        <v>328699</v>
      </c>
      <c r="D2" s="8">
        <f>SUMIFS(Concentrado!E$2:E$199,Concentrado!$A$2:$A$199,"="&amp;$A2,Concentrado!$B$2:$B$199, "=Michoacán")</f>
        <v>2.5424962485110068</v>
      </c>
    </row>
    <row r="3" spans="1:4" x14ac:dyDescent="0.25">
      <c r="A3" s="5">
        <v>2018</v>
      </c>
      <c r="B3" s="6">
        <f>SUMIFS(Concentrado!C$2:C$199,Concentrado!$A$2:$A$199,"="&amp;$A3,Concentrado!$B$2:$B$199, "=Michoacán")</f>
        <v>100186</v>
      </c>
      <c r="C3" s="6">
        <f>SUMIFS(Concentrado!D$2:D$199,Concentrado!$A$2:$A$199,"="&amp;$A3,Concentrado!$B$2:$B$199, "=Michoacán")</f>
        <v>262749</v>
      </c>
      <c r="D3" s="8">
        <f>SUMIFS(Concentrado!E$2:E$199,Concentrado!$A$2:$A$199,"="&amp;$A3,Concentrado!$B$2:$B$199, "=Michoacán")</f>
        <v>2.6226119417882736</v>
      </c>
    </row>
    <row r="4" spans="1:4" x14ac:dyDescent="0.25">
      <c r="A4" s="5">
        <v>2019</v>
      </c>
      <c r="B4" s="6">
        <f>SUMIFS(Concentrado!C$2:C$199,Concentrado!$A$2:$A$199,"="&amp;$A4,Concentrado!$B$2:$B$199, "=Michoacán")</f>
        <v>109947</v>
      </c>
      <c r="C4" s="6">
        <f>SUMIFS(Concentrado!D$2:D$199,Concentrado!$A$2:$A$199,"="&amp;$A4,Concentrado!$B$2:$B$199, "=Michoacán")</f>
        <v>292861</v>
      </c>
      <c r="D4" s="8">
        <f>SUMIFS(Concentrado!E$2:E$199,Concentrado!$A$2:$A$199,"="&amp;$A4,Concentrado!$B$2:$B$199, "=Michoacán")</f>
        <v>2.6636561252239717</v>
      </c>
    </row>
    <row r="5" spans="1:4" x14ac:dyDescent="0.25">
      <c r="A5" s="5">
        <v>2020</v>
      </c>
      <c r="B5" s="6">
        <f>SUMIFS(Concentrado!C$2:C$199,Concentrado!$A$2:$A$199,"="&amp;$A5,Concentrado!$B$2:$B$199, "=Michoacán")</f>
        <v>93580</v>
      </c>
      <c r="C5" s="6">
        <f>SUMIFS(Concentrado!D$2:D$199,Concentrado!$A$2:$A$199,"="&amp;$A5,Concentrado!$B$2:$B$199, "=Michoacán")</f>
        <v>207030</v>
      </c>
      <c r="D5" s="8">
        <f>SUMIFS(Concentrado!E$2:E$199,Concentrado!$A$2:$A$199,"="&amp;$A5,Concentrado!$B$2:$B$199, "=Michoacán")</f>
        <v>2.2123316948065828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"=Michoacán")</f>
        <v>112048</v>
      </c>
      <c r="C6" s="6">
        <f>SUMIFS(Concentrado!D$2:D$199,Concentrado!$A$2:$A$199,"="&amp;$A6,Concentrado!$B$2:$B$199, "=Michoacán")</f>
        <v>248880</v>
      </c>
      <c r="D6" s="8">
        <f>SUMIFS(Concentrado!E$2:E$199,Concentrado!$A$2:$A$199,"="&amp;$A6,Concentrado!$B$2:$B$199, "=Michoacán")</f>
        <v>2.2211909181779239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"=Michoacán")</f>
        <v>110522</v>
      </c>
      <c r="C7" s="6">
        <f>SUMIFS(Concentrado!D$2:D$199,Concentrado!$A$2:$A$199,"="&amp;$A7,Concentrado!$B$2:$B$199, "=Michoacán")</f>
        <v>232304</v>
      </c>
      <c r="D7" s="8">
        <f>SUMIFS(Concentrado!E$2:E$199,Concentrado!$A$2:$A$199,"="&amp;$A7,Concentrado!$B$2:$B$199, "=Michoacán")</f>
        <v>2.1018801686542048</v>
      </c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"=Morelos")</f>
        <v>43889</v>
      </c>
      <c r="C2" s="6">
        <f>SUMIFS(Concentrado!D$2:D$199,Concentrado!$A$2:$A$199,"="&amp;$A2,Concentrado!$B$2:$B$199, "=Morelos")</f>
        <v>124607</v>
      </c>
      <c r="D2" s="8">
        <f>SUMIFS(Concentrado!E$2:E$199,Concentrado!$A$2:$A$199,"="&amp;$A2,Concentrado!$B$2:$B$199, "=Morelos")</f>
        <v>2.8391396477477273</v>
      </c>
    </row>
    <row r="3" spans="1:4" x14ac:dyDescent="0.25">
      <c r="A3" s="5">
        <v>2018</v>
      </c>
      <c r="B3" s="6">
        <f>SUMIFS(Concentrado!C$2:C$199,Concentrado!$A$2:$A$199,"="&amp;$A3,Concentrado!$B$2:$B$199, "=Morelos")</f>
        <v>44348</v>
      </c>
      <c r="C3" s="6">
        <f>SUMIFS(Concentrado!D$2:D$199,Concentrado!$A$2:$A$199,"="&amp;$A3,Concentrado!$B$2:$B$199, "=Morelos")</f>
        <v>120705</v>
      </c>
      <c r="D3" s="8">
        <f>SUMIFS(Concentrado!E$2:E$199,Concentrado!$A$2:$A$199,"="&amp;$A3,Concentrado!$B$2:$B$199, "=Morelos")</f>
        <v>2.7217687381618112</v>
      </c>
    </row>
    <row r="4" spans="1:4" x14ac:dyDescent="0.25">
      <c r="A4" s="5">
        <v>2019</v>
      </c>
      <c r="B4" s="6">
        <f>SUMIFS(Concentrado!C$2:C$199,Concentrado!$A$2:$A$199,"="&amp;$A4,Concentrado!$B$2:$B$199, "=Morelos")</f>
        <v>45351</v>
      </c>
      <c r="C4" s="6">
        <f>SUMIFS(Concentrado!D$2:D$199,Concentrado!$A$2:$A$199,"="&amp;$A4,Concentrado!$B$2:$B$199, "=Morelos")</f>
        <v>123712</v>
      </c>
      <c r="D4" s="8">
        <f>SUMIFS(Concentrado!E$2:E$199,Concentrado!$A$2:$A$199,"="&amp;$A4,Concentrado!$B$2:$B$199, "=Morelos")</f>
        <v>2.727878106326211</v>
      </c>
    </row>
    <row r="5" spans="1:4" x14ac:dyDescent="0.25">
      <c r="A5" s="5">
        <v>2020</v>
      </c>
      <c r="B5" s="6">
        <f>SUMIFS(Concentrado!C$2:C$199,Concentrado!$A$2:$A$199,"="&amp;$A5,Concentrado!$B$2:$B$199, "=Morelos")</f>
        <v>36257</v>
      </c>
      <c r="C5" s="6">
        <f>SUMIFS(Concentrado!D$2:D$199,Concentrado!$A$2:$A$199,"="&amp;$A5,Concentrado!$B$2:$B$199, "=Morelos")</f>
        <v>85657</v>
      </c>
      <c r="D5" s="8">
        <f>SUMIFS(Concentrado!E$2:E$199,Concentrado!$A$2:$A$199,"="&amp;$A5,Concentrado!$B$2:$B$199, "=Morelos")</f>
        <v>2.3624955181068485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"=Morelos")</f>
        <v>36054</v>
      </c>
      <c r="C6" s="6">
        <f>SUMIFS(Concentrado!D$2:D$199,Concentrado!$A$2:$A$199,"="&amp;$A6,Concentrado!$B$2:$B$199, "=Morelos")</f>
        <v>90677</v>
      </c>
      <c r="D6" s="8">
        <f>SUMIFS(Concentrado!E$2:E$199,Concentrado!$A$2:$A$199,"="&amp;$A6,Concentrado!$B$2:$B$199, "=Morelos")</f>
        <v>2.5150330060464858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"=Morelos")</f>
        <v>36595</v>
      </c>
      <c r="C7" s="6">
        <f>SUMIFS(Concentrado!D$2:D$199,Concentrado!$A$2:$A$199,"="&amp;$A7,Concentrado!$B$2:$B$199, "=Morelos")</f>
        <v>103141</v>
      </c>
      <c r="D7" s="8">
        <f>SUMIFS(Concentrado!E$2:E$199,Concentrado!$A$2:$A$199,"="&amp;$A7,Concentrado!$B$2:$B$199, "=Morelos")</f>
        <v>2.8184451427790682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2">
        <v>2017</v>
      </c>
      <c r="B2" s="3">
        <f>SUMIFS(Concentrado!C$2:C$199,Concentrado!$A$2:$A$199,"="&amp;$A2,Concentrado!$B$2:$B$199, "=Nacional")</f>
        <v>2715624</v>
      </c>
      <c r="C2" s="3">
        <f>SUMIFS(Concentrado!D$2:D$199,Concentrado!$A$2:$A$199,"="&amp;$A2,Concentrado!$B$2:$B$199, "=Nacional")</f>
        <v>9744719</v>
      </c>
      <c r="D2" s="7">
        <f>SUMIFS(Concentrado!E$2:E$199,Concentrado!$A$2:$A$199,"="&amp;$A2,Concentrado!$B$2:$B$199, "=Nacional")</f>
        <v>3.5883903662657275</v>
      </c>
    </row>
    <row r="3" spans="1:4" x14ac:dyDescent="0.25">
      <c r="A3" s="2">
        <v>2018</v>
      </c>
      <c r="B3" s="3">
        <f>SUMIFS(Concentrado!C$2:C$199,Concentrado!$A$2:$A$199,"="&amp;$A3,Concentrado!$B$2:$B$199, "=Nacional")</f>
        <v>2623379</v>
      </c>
      <c r="C3" s="3">
        <f>SUMIFS(Concentrado!D$2:D$199,Concentrado!$A$2:$A$199,"="&amp;$A3,Concentrado!$B$2:$B$199, "=Nacional")</f>
        <v>10088567</v>
      </c>
      <c r="D3" s="7">
        <f>SUMIFS(Concentrado!E$2:E$199,Concentrado!$A$2:$A$199,"="&amp;$A3,Concentrado!$B$2:$B$199, "=Nacional")</f>
        <v>3.845638392317694</v>
      </c>
    </row>
    <row r="4" spans="1:4" x14ac:dyDescent="0.25">
      <c r="A4" s="2">
        <v>2019</v>
      </c>
      <c r="B4" s="3">
        <f>SUMIFS(Concentrado!C$2:C$199,Concentrado!$A$2:$A$199,"="&amp;$A4,Concentrado!$B$2:$B$199, "=Nacional")</f>
        <v>2629434</v>
      </c>
      <c r="C4" s="3">
        <f>SUMIFS(Concentrado!D$2:D$199,Concentrado!$A$2:$A$199,"="&amp;$A4,Concentrado!$B$2:$B$199, "=Nacional")</f>
        <v>9649064</v>
      </c>
      <c r="D4" s="7">
        <f>SUMIFS(Concentrado!E$2:E$199,Concentrado!$A$2:$A$199,"="&amp;$A4,Concentrado!$B$2:$B$199, "=Nacional")</f>
        <v>3.669635366394441</v>
      </c>
    </row>
    <row r="5" spans="1:4" x14ac:dyDescent="0.25">
      <c r="A5" s="2">
        <v>2020</v>
      </c>
      <c r="B5" s="3">
        <f>SUMIFS(Concentrado!C$2:C$199,Concentrado!$A$2:$A$199,"="&amp;$A5,Concentrado!$B$2:$B$199, "=Nacional")</f>
        <v>1937344</v>
      </c>
      <c r="C5" s="3">
        <f>SUMIFS(Concentrado!D$2:D$199,Concentrado!$A$2:$A$199,"="&amp;$A5,Concentrado!$B$2:$B$199, "=Nacional")</f>
        <v>7878375</v>
      </c>
      <c r="D5" s="7">
        <f>SUMIFS(Concentrado!E$2:E$199,Concentrado!$A$2:$A$199,"="&amp;$A5,Concentrado!$B$2:$B$199, "=Nacional")</f>
        <v>4.0665854902381815</v>
      </c>
    </row>
    <row r="6" spans="1:4" ht="15" customHeight="1" x14ac:dyDescent="0.25">
      <c r="A6" s="2">
        <v>2021</v>
      </c>
      <c r="B6" s="3">
        <f>SUMIFS(Concentrado!C$2:C$199,Concentrado!$A$2:$A$199,"="&amp;$A6,Concentrado!$B$2:$B$199, "=Nacional")</f>
        <v>2088779</v>
      </c>
      <c r="C6" s="3">
        <f>SUMIFS(Concentrado!D$2:D$199,Concentrado!$A$2:$A$199,"="&amp;$A6,Concentrado!$B$2:$B$199, "=Nacional")</f>
        <v>8389471</v>
      </c>
      <c r="D6" s="7">
        <f>SUMIFS(Concentrado!E$2:E$199,Concentrado!$A$2:$A$199,"="&amp;$A6,Concentrado!$B$2:$B$199, "=Nacional")</f>
        <v>4.0164474077918246</v>
      </c>
    </row>
    <row r="7" spans="1:4" ht="15" customHeight="1" x14ac:dyDescent="0.25">
      <c r="A7" s="2">
        <v>2022</v>
      </c>
      <c r="B7" s="3">
        <f>SUMIFS(Concentrado!C$2:C$199,Concentrado!$A$2:$A$199,"="&amp;$A7,Concentrado!$B$2:$B$199, "=Nacional")</f>
        <v>2084780</v>
      </c>
      <c r="C7" s="3">
        <f>SUMIFS(Concentrado!D$2:D$199,Concentrado!$A$2:$A$199,"="&amp;$A7,Concentrado!$B$2:$B$199, "=Nacional")</f>
        <v>8088893</v>
      </c>
      <c r="D7" s="7">
        <f>SUMIFS(Concentrado!E$2:E$199,Concentrado!$A$2:$A$199,"="&amp;$A7,Concentrado!$B$2:$B$199, "=Nacional")</f>
        <v>3.8799743857865097</v>
      </c>
    </row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"=Nayarit")</f>
        <v>19884</v>
      </c>
      <c r="C2" s="6">
        <f>SUMIFS(Concentrado!D$2:D$199,Concentrado!$A$2:$A$199,"="&amp;$A2,Concentrado!$B$2:$B$199, "=Nayarit")</f>
        <v>62225</v>
      </c>
      <c r="D2" s="8">
        <f>SUMIFS(Concentrado!E$2:E$199,Concentrado!$A$2:$A$199,"="&amp;$A2,Concentrado!$B$2:$B$199, "=Nayarit")</f>
        <v>3.1294005230335951</v>
      </c>
    </row>
    <row r="3" spans="1:4" x14ac:dyDescent="0.25">
      <c r="A3" s="5">
        <v>2018</v>
      </c>
      <c r="B3" s="6">
        <f>SUMIFS(Concentrado!C$2:C$199,Concentrado!$A$2:$A$199,"="&amp;$A3,Concentrado!$B$2:$B$199, "=Nayarit")</f>
        <v>19665</v>
      </c>
      <c r="C3" s="6">
        <f>SUMIFS(Concentrado!D$2:D$199,Concentrado!$A$2:$A$199,"="&amp;$A3,Concentrado!$B$2:$B$199, "=Nayarit")</f>
        <v>55556</v>
      </c>
      <c r="D3" s="8">
        <f>SUMIFS(Concentrado!E$2:E$199,Concentrado!$A$2:$A$199,"="&amp;$A3,Concentrado!$B$2:$B$199, "=Nayarit")</f>
        <v>2.8251207729468599</v>
      </c>
    </row>
    <row r="4" spans="1:4" x14ac:dyDescent="0.25">
      <c r="A4" s="5">
        <v>2019</v>
      </c>
      <c r="B4" s="6">
        <f>SUMIFS(Concentrado!C$2:C$199,Concentrado!$A$2:$A$199,"="&amp;$A4,Concentrado!$B$2:$B$199, "=Nayarit")</f>
        <v>20280</v>
      </c>
      <c r="C4" s="6">
        <f>SUMIFS(Concentrado!D$2:D$199,Concentrado!$A$2:$A$199,"="&amp;$A4,Concentrado!$B$2:$B$199, "=Nayarit")</f>
        <v>63815</v>
      </c>
      <c r="D4" s="8">
        <f>SUMIFS(Concentrado!E$2:E$199,Concentrado!$A$2:$A$199,"="&amp;$A4,Concentrado!$B$2:$B$199, "=Nayarit")</f>
        <v>3.1466962524654831</v>
      </c>
    </row>
    <row r="5" spans="1:4" x14ac:dyDescent="0.25">
      <c r="A5" s="5">
        <v>2020</v>
      </c>
      <c r="B5" s="6">
        <f>SUMIFS(Concentrado!C$2:C$199,Concentrado!$A$2:$A$199,"="&amp;$A5,Concentrado!$B$2:$B$199, "=Nayarit")</f>
        <v>14645</v>
      </c>
      <c r="C5" s="6">
        <f>SUMIFS(Concentrado!D$2:D$199,Concentrado!$A$2:$A$199,"="&amp;$A5,Concentrado!$B$2:$B$199, "=Nayarit")</f>
        <v>48708</v>
      </c>
      <c r="D5" s="8">
        <f>SUMIFS(Concentrado!E$2:E$199,Concentrado!$A$2:$A$199,"="&amp;$A5,Concentrado!$B$2:$B$199, "=Nayarit")</f>
        <v>3.3259132809832708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"=Nayarit")</f>
        <v>13471</v>
      </c>
      <c r="C6" s="6">
        <f>SUMIFS(Concentrado!D$2:D$199,Concentrado!$A$2:$A$199,"="&amp;$A6,Concentrado!$B$2:$B$199, "=Nayarit")</f>
        <v>45756</v>
      </c>
      <c r="D6" s="8">
        <f>SUMIFS(Concentrado!E$2:E$199,Concentrado!$A$2:$A$199,"="&amp;$A6,Concentrado!$B$2:$B$199, "=Nayarit")</f>
        <v>3.3966297973424395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"=Nayarit")</f>
        <v>18818</v>
      </c>
      <c r="C7" s="6">
        <f>SUMIFS(Concentrado!D$2:D$199,Concentrado!$A$2:$A$199,"="&amp;$A7,Concentrado!$B$2:$B$199, "=Nayarit")</f>
        <v>64207</v>
      </c>
      <c r="D7" s="8">
        <f>SUMIFS(Concentrado!E$2:E$199,Concentrado!$A$2:$A$199,"="&amp;$A7,Concentrado!$B$2:$B$199, "=Nayarit")</f>
        <v>3.4119991497502391</v>
      </c>
    </row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"=Nuevo León")</f>
        <v>56286</v>
      </c>
      <c r="C2" s="6">
        <f>SUMIFS(Concentrado!D$2:D$199,Concentrado!$A$2:$A$199,"="&amp;$A2,Concentrado!$B$2:$B$199, "=Nuevo León")</f>
        <v>198678</v>
      </c>
      <c r="D2" s="8">
        <f>SUMIFS(Concentrado!E$2:E$199,Concentrado!$A$2:$A$199,"="&amp;$A2,Concentrado!$B$2:$B$199, "=Nuevo León")</f>
        <v>3.5297942650037308</v>
      </c>
    </row>
    <row r="3" spans="1:4" x14ac:dyDescent="0.25">
      <c r="A3" s="5">
        <v>2018</v>
      </c>
      <c r="B3" s="6">
        <f>SUMIFS(Concentrado!C$2:C$199,Concentrado!$A$2:$A$199,"="&amp;$A3,Concentrado!$B$2:$B$199, "=Nuevo León")</f>
        <v>54699</v>
      </c>
      <c r="C3" s="6">
        <f>SUMIFS(Concentrado!D$2:D$199,Concentrado!$A$2:$A$199,"="&amp;$A3,Concentrado!$B$2:$B$199, "=Nuevo León")</f>
        <v>200119</v>
      </c>
      <c r="D3" s="8">
        <f>SUMIFS(Concentrado!E$2:E$199,Concentrado!$A$2:$A$199,"="&amp;$A3,Concentrado!$B$2:$B$199, "=Nuevo León")</f>
        <v>3.6585495164445421</v>
      </c>
    </row>
    <row r="4" spans="1:4" x14ac:dyDescent="0.25">
      <c r="A4" s="5">
        <v>2019</v>
      </c>
      <c r="B4" s="6">
        <f>SUMIFS(Concentrado!C$2:C$199,Concentrado!$A$2:$A$199,"="&amp;$A4,Concentrado!$B$2:$B$199, "=Nuevo León")</f>
        <v>49820</v>
      </c>
      <c r="C4" s="6">
        <f>SUMIFS(Concentrado!D$2:D$199,Concentrado!$A$2:$A$199,"="&amp;$A4,Concentrado!$B$2:$B$199, "=Nuevo León")</f>
        <v>190237</v>
      </c>
      <c r="D4" s="8">
        <f>SUMIFS(Concentrado!E$2:E$199,Concentrado!$A$2:$A$199,"="&amp;$A4,Concentrado!$B$2:$B$199, "=Nuevo León")</f>
        <v>3.8184865515857087</v>
      </c>
    </row>
    <row r="5" spans="1:4" x14ac:dyDescent="0.25">
      <c r="A5" s="5">
        <v>2020</v>
      </c>
      <c r="B5" s="6">
        <f>SUMIFS(Concentrado!C$2:C$199,Concentrado!$A$2:$A$199,"="&amp;$A5,Concentrado!$B$2:$B$199, "=Nuevo León")</f>
        <v>40991</v>
      </c>
      <c r="C5" s="6">
        <f>SUMIFS(Concentrado!D$2:D$199,Concentrado!$A$2:$A$199,"="&amp;$A5,Concentrado!$B$2:$B$199, "=Nuevo León")</f>
        <v>166228</v>
      </c>
      <c r="D5" s="8">
        <f>SUMIFS(Concentrado!E$2:E$199,Concentrado!$A$2:$A$199,"="&amp;$A5,Concentrado!$B$2:$B$199, "=Nuevo León")</f>
        <v>4.0552316362128273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"=Nuevo León")</f>
        <v>39645</v>
      </c>
      <c r="C6" s="6">
        <f>SUMIFS(Concentrado!D$2:D$199,Concentrado!$A$2:$A$199,"="&amp;$A6,Concentrado!$B$2:$B$199, "=Nuevo León")</f>
        <v>177816</v>
      </c>
      <c r="D6" s="8">
        <f>SUMIFS(Concentrado!E$2:E$199,Concentrado!$A$2:$A$199,"="&amp;$A6,Concentrado!$B$2:$B$199, "=Nuevo León")</f>
        <v>4.4852062050699963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"=Nuevo León")</f>
        <v>35242</v>
      </c>
      <c r="C7" s="6">
        <f>SUMIFS(Concentrado!D$2:D$199,Concentrado!$A$2:$A$199,"="&amp;$A7,Concentrado!$B$2:$B$199, "=Nuevo León")</f>
        <v>169540</v>
      </c>
      <c r="D7" s="8">
        <f>SUMIFS(Concentrado!E$2:E$199,Concentrado!$A$2:$A$199,"="&amp;$A7,Concentrado!$B$2:$B$199, "=Nuevo León")</f>
        <v>4.8107371885818058</v>
      </c>
    </row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"=Oaxaca")</f>
        <v>73547</v>
      </c>
      <c r="C2" s="6">
        <f>SUMIFS(Concentrado!D$2:D$199,Concentrado!$A$2:$A$199,"="&amp;$A2,Concentrado!$B$2:$B$199, "=Oaxaca")</f>
        <v>272452</v>
      </c>
      <c r="D2" s="8">
        <f>SUMIFS(Concentrado!E$2:E$199,Concentrado!$A$2:$A$199,"="&amp;$A2,Concentrado!$B$2:$B$199, "=Oaxaca")</f>
        <v>3.7044610929065769</v>
      </c>
    </row>
    <row r="3" spans="1:4" x14ac:dyDescent="0.25">
      <c r="A3" s="5">
        <v>2018</v>
      </c>
      <c r="B3" s="6">
        <f>SUMIFS(Concentrado!C$2:C$199,Concentrado!$A$2:$A$199,"="&amp;$A3,Concentrado!$B$2:$B$199, "=Oaxaca")</f>
        <v>76420</v>
      </c>
      <c r="C3" s="6">
        <f>SUMIFS(Concentrado!D$2:D$199,Concentrado!$A$2:$A$199,"="&amp;$A3,Concentrado!$B$2:$B$199, "=Oaxaca")</f>
        <v>268376</v>
      </c>
      <c r="D3" s="8">
        <f>SUMIFS(Concentrado!E$2:E$199,Concentrado!$A$2:$A$199,"="&amp;$A3,Concentrado!$B$2:$B$199, "=Oaxaca")</f>
        <v>3.5118555352002092</v>
      </c>
    </row>
    <row r="4" spans="1:4" x14ac:dyDescent="0.25">
      <c r="A4" s="5">
        <v>2019</v>
      </c>
      <c r="B4" s="6">
        <f>SUMIFS(Concentrado!C$2:C$199,Concentrado!$A$2:$A$199,"="&amp;$A4,Concentrado!$B$2:$B$199, "=Oaxaca")</f>
        <v>81221</v>
      </c>
      <c r="C4" s="6">
        <f>SUMIFS(Concentrado!D$2:D$199,Concentrado!$A$2:$A$199,"="&amp;$A4,Concentrado!$B$2:$B$199, "=Oaxaca")</f>
        <v>288216</v>
      </c>
      <c r="D4" s="8">
        <f>SUMIFS(Concentrado!E$2:E$199,Concentrado!$A$2:$A$199,"="&amp;$A4,Concentrado!$B$2:$B$199, "=Oaxaca")</f>
        <v>3.5485404021127542</v>
      </c>
    </row>
    <row r="5" spans="1:4" x14ac:dyDescent="0.25">
      <c r="A5" s="5">
        <v>2020</v>
      </c>
      <c r="B5" s="6">
        <f>SUMIFS(Concentrado!C$2:C$199,Concentrado!$A$2:$A$199,"="&amp;$A5,Concentrado!$B$2:$B$199, "=Oaxaca")</f>
        <v>49015</v>
      </c>
      <c r="C5" s="6">
        <f>SUMIFS(Concentrado!D$2:D$199,Concentrado!$A$2:$A$199,"="&amp;$A5,Concentrado!$B$2:$B$199, "=Oaxaca")</f>
        <v>164723</v>
      </c>
      <c r="D5" s="8">
        <f>SUMIFS(Concentrado!E$2:E$199,Concentrado!$A$2:$A$199,"="&amp;$A5,Concentrado!$B$2:$B$199, "=Oaxaca")</f>
        <v>3.3606651025196368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"=Oaxaca")</f>
        <v>43210</v>
      </c>
      <c r="C6" s="6">
        <f>SUMIFS(Concentrado!D$2:D$199,Concentrado!$A$2:$A$199,"="&amp;$A6,Concentrado!$B$2:$B$199, "=Oaxaca")</f>
        <v>158446</v>
      </c>
      <c r="D6" s="8">
        <f>SUMIFS(Concentrado!E$2:E$199,Concentrado!$A$2:$A$199,"="&amp;$A6,Concentrado!$B$2:$B$199, "=Oaxaca")</f>
        <v>3.6668826660495255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"=Oaxaca")</f>
        <v>49252</v>
      </c>
      <c r="C7" s="6">
        <f>SUMIFS(Concentrado!D$2:D$199,Concentrado!$A$2:$A$199,"="&amp;$A7,Concentrado!$B$2:$B$199, "=Oaxaca")</f>
        <v>182722</v>
      </c>
      <c r="D7" s="8">
        <f>SUMIFS(Concentrado!E$2:E$199,Concentrado!$A$2:$A$199,"="&amp;$A7,Concentrado!$B$2:$B$199, "=Oaxaca")</f>
        <v>3.7099407130674895</v>
      </c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"=Puebla")</f>
        <v>125291</v>
      </c>
      <c r="C2" s="6">
        <f>SUMIFS(Concentrado!D$2:D$199,Concentrado!$A$2:$A$199,"="&amp;$A2,Concentrado!$B$2:$B$199, "=Puebla")</f>
        <v>487840</v>
      </c>
      <c r="D2" s="8">
        <f>SUMIFS(Concentrado!E$2:E$199,Concentrado!$A$2:$A$199,"="&amp;$A2,Concentrado!$B$2:$B$199, "=Puebla")</f>
        <v>3.8936555698334279</v>
      </c>
    </row>
    <row r="3" spans="1:4" x14ac:dyDescent="0.25">
      <c r="A3" s="5">
        <v>2018</v>
      </c>
      <c r="B3" s="6">
        <f>SUMIFS(Concentrado!C$2:C$199,Concentrado!$A$2:$A$199,"="&amp;$A3,Concentrado!$B$2:$B$199, "=Puebla")</f>
        <v>118039</v>
      </c>
      <c r="C3" s="6">
        <f>SUMIFS(Concentrado!D$2:D$199,Concentrado!$A$2:$A$199,"="&amp;$A3,Concentrado!$B$2:$B$199, "=Puebla")</f>
        <v>518619</v>
      </c>
      <c r="D3" s="8">
        <f>SUMIFS(Concentrado!E$2:E$199,Concentrado!$A$2:$A$199,"="&amp;$A3,Concentrado!$B$2:$B$199, "=Puebla")</f>
        <v>4.3936241411736798</v>
      </c>
    </row>
    <row r="4" spans="1:4" x14ac:dyDescent="0.25">
      <c r="A4" s="5">
        <v>2019</v>
      </c>
      <c r="B4" s="6">
        <f>SUMIFS(Concentrado!C$2:C$199,Concentrado!$A$2:$A$199,"="&amp;$A4,Concentrado!$B$2:$B$199, "=Puebla")</f>
        <v>117863</v>
      </c>
      <c r="C4" s="6">
        <f>SUMIFS(Concentrado!D$2:D$199,Concentrado!$A$2:$A$199,"="&amp;$A4,Concentrado!$B$2:$B$199, "=Puebla")</f>
        <v>460234</v>
      </c>
      <c r="D4" s="8">
        <f>SUMIFS(Concentrado!E$2:E$199,Concentrado!$A$2:$A$199,"="&amp;$A4,Concentrado!$B$2:$B$199, "=Puebla")</f>
        <v>3.9048216997700722</v>
      </c>
    </row>
    <row r="5" spans="1:4" x14ac:dyDescent="0.25">
      <c r="A5" s="5">
        <v>2020</v>
      </c>
      <c r="B5" s="6">
        <f>SUMIFS(Concentrado!C$2:C$199,Concentrado!$A$2:$A$199,"="&amp;$A5,Concentrado!$B$2:$B$199, "=Puebla")</f>
        <v>77452</v>
      </c>
      <c r="C5" s="6">
        <f>SUMIFS(Concentrado!D$2:D$199,Concentrado!$A$2:$A$199,"="&amp;$A5,Concentrado!$B$2:$B$199, "=Puebla")</f>
        <v>440416</v>
      </c>
      <c r="D5" s="8">
        <f>SUMIFS(Concentrado!E$2:E$199,Concentrado!$A$2:$A$199,"="&amp;$A5,Concentrado!$B$2:$B$199, "=Puebla")</f>
        <v>5.6863089397304138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"=Puebla")</f>
        <v>88607</v>
      </c>
      <c r="C6" s="6">
        <f>SUMIFS(Concentrado!D$2:D$199,Concentrado!$A$2:$A$199,"="&amp;$A6,Concentrado!$B$2:$B$199, "=Puebla")</f>
        <v>385560</v>
      </c>
      <c r="D6" s="8">
        <f>SUMIFS(Concentrado!E$2:E$199,Concentrado!$A$2:$A$199,"="&amp;$A6,Concentrado!$B$2:$B$199, "=Puebla")</f>
        <v>4.3513492162018803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"=Puebla")</f>
        <v>104389</v>
      </c>
      <c r="C7" s="6">
        <f>SUMIFS(Concentrado!D$2:D$199,Concentrado!$A$2:$A$199,"="&amp;$A7,Concentrado!$B$2:$B$199, "=Puebla")</f>
        <v>455189</v>
      </c>
      <c r="D7" s="8">
        <f>SUMIFS(Concentrado!E$2:E$199,Concentrado!$A$2:$A$199,"="&amp;$A7,Concentrado!$B$2:$B$199, "=Puebla")</f>
        <v>4.3605073331481288</v>
      </c>
    </row>
  </sheetData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"=Querétaro")</f>
        <v>53726</v>
      </c>
      <c r="C2" s="6">
        <f>SUMIFS(Concentrado!D$2:D$199,Concentrado!$A$2:$A$199,"="&amp;$A2,Concentrado!$B$2:$B$199, "=Querétaro")</f>
        <v>166445</v>
      </c>
      <c r="D2" s="8">
        <f>SUMIFS(Concentrado!E$2:E$199,Concentrado!$A$2:$A$199,"="&amp;$A2,Concentrado!$B$2:$B$199, "=Querétaro")</f>
        <v>3.0980344712057475</v>
      </c>
    </row>
    <row r="3" spans="1:4" x14ac:dyDescent="0.25">
      <c r="A3" s="5">
        <v>2018</v>
      </c>
      <c r="B3" s="6">
        <f>SUMIFS(Concentrado!C$2:C$199,Concentrado!$A$2:$A$199,"="&amp;$A3,Concentrado!$B$2:$B$199, "=Querétaro")</f>
        <v>51749</v>
      </c>
      <c r="C3" s="6">
        <f>SUMIFS(Concentrado!D$2:D$199,Concentrado!$A$2:$A$199,"="&amp;$A3,Concentrado!$B$2:$B$199, "=Querétaro")</f>
        <v>166609</v>
      </c>
      <c r="D3" s="8">
        <f>SUMIFS(Concentrado!E$2:E$199,Concentrado!$A$2:$A$199,"="&amp;$A3,Concentrado!$B$2:$B$199, "=Querétaro")</f>
        <v>3.219559798256971</v>
      </c>
    </row>
    <row r="4" spans="1:4" x14ac:dyDescent="0.25">
      <c r="A4" s="5">
        <v>2019</v>
      </c>
      <c r="B4" s="6">
        <f>SUMIFS(Concentrado!C$2:C$199,Concentrado!$A$2:$A$199,"="&amp;$A4,Concentrado!$B$2:$B$199, "=Querétaro")</f>
        <v>49645</v>
      </c>
      <c r="C4" s="6">
        <f>SUMIFS(Concentrado!D$2:D$199,Concentrado!$A$2:$A$199,"="&amp;$A4,Concentrado!$B$2:$B$199, "=Querétaro")</f>
        <v>163127</v>
      </c>
      <c r="D4" s="8">
        <f>SUMIFS(Concentrado!E$2:E$199,Concentrado!$A$2:$A$199,"="&amp;$A4,Concentrado!$B$2:$B$199, "=Querétaro")</f>
        <v>3.2858696746903013</v>
      </c>
    </row>
    <row r="5" spans="1:4" x14ac:dyDescent="0.25">
      <c r="A5" s="5">
        <v>2020</v>
      </c>
      <c r="B5" s="6">
        <f>SUMIFS(Concentrado!C$2:C$199,Concentrado!$A$2:$A$199,"="&amp;$A5,Concentrado!$B$2:$B$199, "=Querétaro")</f>
        <v>35805</v>
      </c>
      <c r="C5" s="6">
        <f>SUMIFS(Concentrado!D$2:D$199,Concentrado!$A$2:$A$199,"="&amp;$A5,Concentrado!$B$2:$B$199, "=Querétaro")</f>
        <v>134306</v>
      </c>
      <c r="D5" s="8">
        <f>SUMIFS(Concentrado!E$2:E$199,Concentrado!$A$2:$A$199,"="&amp;$A5,Concentrado!$B$2:$B$199, "=Querétaro")</f>
        <v>3.7510403574919704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"=Querétaro")</f>
        <v>38874</v>
      </c>
      <c r="C6" s="6">
        <f>SUMIFS(Concentrado!D$2:D$199,Concentrado!$A$2:$A$199,"="&amp;$A6,Concentrado!$B$2:$B$199, "=Querétaro")</f>
        <v>153383</v>
      </c>
      <c r="D6" s="8">
        <f>SUMIFS(Concentrado!E$2:E$199,Concentrado!$A$2:$A$199,"="&amp;$A6,Concentrado!$B$2:$B$199, "=Querétaro")</f>
        <v>3.9456449040489789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"=Querétaro")</f>
        <v>46372</v>
      </c>
      <c r="C7" s="6">
        <f>SUMIFS(Concentrado!D$2:D$199,Concentrado!$A$2:$A$199,"="&amp;$A7,Concentrado!$B$2:$B$199, "=Querétaro")</f>
        <v>151148</v>
      </c>
      <c r="D7" s="8">
        <f>SUMIFS(Concentrado!E$2:E$199,Concentrado!$A$2:$A$199,"="&amp;$A7,Concentrado!$B$2:$B$199, "=Querétaro")</f>
        <v>3.259466919692918</v>
      </c>
    </row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7" sqref="C7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"=Quintana Roo")</f>
        <v>35051</v>
      </c>
      <c r="C2" s="6">
        <f>SUMIFS(Concentrado!D$2:D$199,Concentrado!$A$2:$A$199,"="&amp;$A2,Concentrado!$B$2:$B$199, "=Quintana Roo")</f>
        <v>111260</v>
      </c>
      <c r="D2" s="8">
        <f>SUMIFS(Concentrado!E$2:E$199,Concentrado!$A$2:$A$199,"="&amp;$A2,Concentrado!$B$2:$B$199, "=Quintana Roo")</f>
        <v>3.1742318336138768</v>
      </c>
    </row>
    <row r="3" spans="1:4" x14ac:dyDescent="0.25">
      <c r="A3" s="5">
        <v>2018</v>
      </c>
      <c r="B3" s="6">
        <f>SUMIFS(Concentrado!C$2:C$199,Concentrado!$A$2:$A$199,"="&amp;$A3,Concentrado!$B$2:$B$199, "=Quintana Roo")</f>
        <v>40320</v>
      </c>
      <c r="C3" s="6">
        <f>SUMIFS(Concentrado!D$2:D$199,Concentrado!$A$2:$A$199,"="&amp;$A3,Concentrado!$B$2:$B$199, "=Quintana Roo")</f>
        <v>145183</v>
      </c>
      <c r="D3" s="8">
        <f>SUMIFS(Concentrado!E$2:E$199,Concentrado!$A$2:$A$199,"="&amp;$A3,Concentrado!$B$2:$B$199, "=Quintana Roo")</f>
        <v>3.6007688492063492</v>
      </c>
    </row>
    <row r="4" spans="1:4" x14ac:dyDescent="0.25">
      <c r="A4" s="5">
        <v>2019</v>
      </c>
      <c r="B4" s="6">
        <f>SUMIFS(Concentrado!C$2:C$199,Concentrado!$A$2:$A$199,"="&amp;$A4,Concentrado!$B$2:$B$199, "=Quintana Roo")</f>
        <v>38103</v>
      </c>
      <c r="C4" s="6">
        <f>SUMIFS(Concentrado!D$2:D$199,Concentrado!$A$2:$A$199,"="&amp;$A4,Concentrado!$B$2:$B$199, "=Quintana Roo")</f>
        <v>132796</v>
      </c>
      <c r="D4" s="8">
        <f>SUMIFS(Concentrado!E$2:E$199,Concentrado!$A$2:$A$199,"="&amp;$A4,Concentrado!$B$2:$B$199, "=Quintana Roo")</f>
        <v>3.4851848935779337</v>
      </c>
    </row>
    <row r="5" spans="1:4" x14ac:dyDescent="0.25">
      <c r="A5" s="5">
        <v>2020</v>
      </c>
      <c r="B5" s="6">
        <f>SUMIFS(Concentrado!C$2:C$199,Concentrado!$A$2:$A$199,"="&amp;$A5,Concentrado!$B$2:$B$199, "=Quintana Roo")</f>
        <v>31140</v>
      </c>
      <c r="C5" s="6">
        <f>SUMIFS(Concentrado!D$2:D$199,Concentrado!$A$2:$A$199,"="&amp;$A5,Concentrado!$B$2:$B$199, "=Quintana Roo")</f>
        <v>112965</v>
      </c>
      <c r="D5" s="8">
        <f>SUMIFS(Concentrado!E$2:E$199,Concentrado!$A$2:$A$199,"="&amp;$A5,Concentrado!$B$2:$B$199, "=Quintana Roo")</f>
        <v>3.6276493256262041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"=Quintana Roo")</f>
        <v>32901</v>
      </c>
      <c r="C6" s="6">
        <f>SUMIFS(Concentrado!D$2:D$199,Concentrado!$A$2:$A$199,"="&amp;$A6,Concentrado!$B$2:$B$199, "=Quintana Roo")</f>
        <v>127781</v>
      </c>
      <c r="D6" s="8">
        <f>SUMIFS(Concentrado!E$2:E$199,Concentrado!$A$2:$A$199,"="&amp;$A6,Concentrado!$B$2:$B$199, "=Quintana Roo")</f>
        <v>3.8838029239232852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"=Quintana Roo")</f>
        <v>32212</v>
      </c>
      <c r="C7" s="6">
        <f>SUMIFS(Concentrado!D$2:D$199,Concentrado!$A$2:$A$199,"="&amp;$A7,Concentrado!$B$2:$B$199, "=Quintana Roo")</f>
        <v>114304</v>
      </c>
      <c r="D7" s="8">
        <f>SUMIFS(Concentrado!E$2:E$199,Concentrado!$A$2:$A$199,"="&amp;$A7,Concentrado!$B$2:$B$199, "=Quintana Roo")</f>
        <v>3.548491245498572</v>
      </c>
    </row>
  </sheetData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"=San Luis Potosí")</f>
        <v>66454</v>
      </c>
      <c r="C2" s="6">
        <f>SUMIFS(Concentrado!D$2:D$199,Concentrado!$A$2:$A$199,"="&amp;$A2,Concentrado!$B$2:$B$199, "=San Luis Potosí")</f>
        <v>241539</v>
      </c>
      <c r="D2" s="8">
        <f>SUMIFS(Concentrado!E$2:E$199,Concentrado!$A$2:$A$199,"="&amp;$A2,Concentrado!$B$2:$B$199, "=San Luis Potosí")</f>
        <v>3.6346796280133624</v>
      </c>
    </row>
    <row r="3" spans="1:4" x14ac:dyDescent="0.25">
      <c r="A3" s="5">
        <v>2018</v>
      </c>
      <c r="B3" s="6">
        <f>SUMIFS(Concentrado!C$2:C$199,Concentrado!$A$2:$A$199,"="&amp;$A3,Concentrado!$B$2:$B$199, "=San Luis Potosí")</f>
        <v>60832</v>
      </c>
      <c r="C3" s="6">
        <f>SUMIFS(Concentrado!D$2:D$199,Concentrado!$A$2:$A$199,"="&amp;$A3,Concentrado!$B$2:$B$199, "=San Luis Potosí")</f>
        <v>245309</v>
      </c>
      <c r="D3" s="8">
        <f>SUMIFS(Concentrado!E$2:E$199,Concentrado!$A$2:$A$199,"="&amp;$A3,Concentrado!$B$2:$B$199, "=San Luis Potosí")</f>
        <v>4.0325650973172014</v>
      </c>
    </row>
    <row r="4" spans="1:4" x14ac:dyDescent="0.25">
      <c r="A4" s="5">
        <v>2019</v>
      </c>
      <c r="B4" s="6">
        <f>SUMIFS(Concentrado!C$2:C$199,Concentrado!$A$2:$A$199,"="&amp;$A4,Concentrado!$B$2:$B$199, "=San Luis Potosí")</f>
        <v>55103</v>
      </c>
      <c r="C4" s="6">
        <f>SUMIFS(Concentrado!D$2:D$199,Concentrado!$A$2:$A$199,"="&amp;$A4,Concentrado!$B$2:$B$199, "=San Luis Potosí")</f>
        <v>248972</v>
      </c>
      <c r="D4" s="8">
        <f>SUMIFS(Concentrado!E$2:E$199,Concentrado!$A$2:$A$199,"="&amp;$A4,Concentrado!$B$2:$B$199, "=San Luis Potosí")</f>
        <v>4.5183020888154912</v>
      </c>
    </row>
    <row r="5" spans="1:4" x14ac:dyDescent="0.25">
      <c r="A5" s="5">
        <v>2020</v>
      </c>
      <c r="B5" s="6">
        <f>SUMIFS(Concentrado!C$2:C$199,Concentrado!$A$2:$A$199,"="&amp;$A5,Concentrado!$B$2:$B$199, "=San Luis Potosí")</f>
        <v>41199</v>
      </c>
      <c r="C5" s="6">
        <f>SUMIFS(Concentrado!D$2:D$199,Concentrado!$A$2:$A$199,"="&amp;$A5,Concentrado!$B$2:$B$199, "=San Luis Potosí")</f>
        <v>204179</v>
      </c>
      <c r="D5" s="8">
        <f>SUMIFS(Concentrado!E$2:E$199,Concentrado!$A$2:$A$199,"="&amp;$A5,Concentrado!$B$2:$B$199, "=San Luis Potosí")</f>
        <v>4.9559212602247626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"=San Luis Potosí")</f>
        <v>39761</v>
      </c>
      <c r="C6" s="6">
        <f>SUMIFS(Concentrado!D$2:D$199,Concentrado!$A$2:$A$199,"="&amp;$A6,Concentrado!$B$2:$B$199, "=San Luis Potosí")</f>
        <v>205821</v>
      </c>
      <c r="D6" s="8">
        <f>SUMIFS(Concentrado!E$2:E$199,Concentrado!$A$2:$A$199,"="&amp;$A6,Concentrado!$B$2:$B$199, "=San Luis Potosí")</f>
        <v>5.1764543145293125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"=San Luis Potosí")</f>
        <v>38906</v>
      </c>
      <c r="C7" s="6">
        <f>SUMIFS(Concentrado!D$2:D$199,Concentrado!$A$2:$A$199,"="&amp;$A7,Concentrado!$B$2:$B$199, "=San Luis Potosí")</f>
        <v>186902</v>
      </c>
      <c r="D7" s="8">
        <f>SUMIFS(Concentrado!E$2:E$199,Concentrado!$A$2:$A$199,"="&amp;$A7,Concentrado!$B$2:$B$199, "=San Luis Potosí")</f>
        <v>4.8039376959851952</v>
      </c>
    </row>
  </sheetData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"=Sinaloa")</f>
        <v>53003</v>
      </c>
      <c r="C2" s="6">
        <f>SUMIFS(Concentrado!D$2:D$199,Concentrado!$A$2:$A$199,"="&amp;$A2,Concentrado!$B$2:$B$199, "=Sinaloa")</f>
        <v>181058</v>
      </c>
      <c r="D2" s="8">
        <f>SUMIFS(Concentrado!E$2:E$199,Concentrado!$A$2:$A$199,"="&amp;$A2,Concentrado!$B$2:$B$199, "=Sinaloa")</f>
        <v>3.4159953210195648</v>
      </c>
    </row>
    <row r="3" spans="1:4" x14ac:dyDescent="0.25">
      <c r="A3" s="5">
        <v>2018</v>
      </c>
      <c r="B3" s="6">
        <f>SUMIFS(Concentrado!C$2:C$199,Concentrado!$A$2:$A$199,"="&amp;$A3,Concentrado!$B$2:$B$199, "=Sinaloa")</f>
        <v>54142</v>
      </c>
      <c r="C3" s="6">
        <f>SUMIFS(Concentrado!D$2:D$199,Concentrado!$A$2:$A$199,"="&amp;$A3,Concentrado!$B$2:$B$199, "=Sinaloa")</f>
        <v>211746</v>
      </c>
      <c r="D3" s="8">
        <f>SUMIFS(Concentrado!E$2:E$199,Concentrado!$A$2:$A$199,"="&amp;$A3,Concentrado!$B$2:$B$199, "=Sinaloa")</f>
        <v>3.9109379040301429</v>
      </c>
    </row>
    <row r="4" spans="1:4" x14ac:dyDescent="0.25">
      <c r="A4" s="5">
        <v>2019</v>
      </c>
      <c r="B4" s="6">
        <f>SUMIFS(Concentrado!C$2:C$199,Concentrado!$A$2:$A$199,"="&amp;$A4,Concentrado!$B$2:$B$199, "=Sinaloa")</f>
        <v>54289</v>
      </c>
      <c r="C4" s="6">
        <f>SUMIFS(Concentrado!D$2:D$199,Concentrado!$A$2:$A$199,"="&amp;$A4,Concentrado!$B$2:$B$199, "=Sinaloa")</f>
        <v>213093</v>
      </c>
      <c r="D4" s="8">
        <f>SUMIFS(Concentrado!E$2:E$199,Concentrado!$A$2:$A$199,"="&amp;$A4,Concentrado!$B$2:$B$199, "=Sinaloa")</f>
        <v>3.9251597929598998</v>
      </c>
    </row>
    <row r="5" spans="1:4" x14ac:dyDescent="0.25">
      <c r="A5" s="5">
        <v>2020</v>
      </c>
      <c r="B5" s="6">
        <f>SUMIFS(Concentrado!C$2:C$199,Concentrado!$A$2:$A$199,"="&amp;$A5,Concentrado!$B$2:$B$199, "=Sinaloa")</f>
        <v>41400</v>
      </c>
      <c r="C5" s="6">
        <f>SUMIFS(Concentrado!D$2:D$199,Concentrado!$A$2:$A$199,"="&amp;$A5,Concentrado!$B$2:$B$199, "=Sinaloa")</f>
        <v>171504</v>
      </c>
      <c r="D5" s="8">
        <f>SUMIFS(Concentrado!E$2:E$199,Concentrado!$A$2:$A$199,"="&amp;$A5,Concentrado!$B$2:$B$199, "=Sinaloa")</f>
        <v>4.1426086956521742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"=Sinaloa")</f>
        <v>42326</v>
      </c>
      <c r="C6" s="6">
        <f>SUMIFS(Concentrado!D$2:D$199,Concentrado!$A$2:$A$199,"="&amp;$A6,Concentrado!$B$2:$B$199, "=Sinaloa")</f>
        <v>187811</v>
      </c>
      <c r="D6" s="8">
        <f>SUMIFS(Concentrado!E$2:E$199,Concentrado!$A$2:$A$199,"="&amp;$A6,Concentrado!$B$2:$B$199, "=Sinaloa")</f>
        <v>4.4372489722629114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"=Sinaloa")</f>
        <v>43866</v>
      </c>
      <c r="C7" s="6">
        <f>SUMIFS(Concentrado!D$2:D$199,Concentrado!$A$2:$A$199,"="&amp;$A7,Concentrado!$B$2:$B$199, "=Sinaloa")</f>
        <v>183141</v>
      </c>
      <c r="D7" s="8">
        <f>SUMIFS(Concentrado!E$2:E$199,Concentrado!$A$2:$A$199,"="&amp;$A7,Concentrado!$B$2:$B$199, "=Sinaloa")</f>
        <v>4.1750102585145674</v>
      </c>
    </row>
  </sheetData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"=Sonora")</f>
        <v>96963</v>
      </c>
      <c r="C2" s="6">
        <f>SUMIFS(Concentrado!D$2:D$199,Concentrado!$A$2:$A$199,"="&amp;$A2,Concentrado!$B$2:$B$199, "=Sonora")</f>
        <v>281570</v>
      </c>
      <c r="D2" s="8">
        <f>SUMIFS(Concentrado!E$2:E$199,Concentrado!$A$2:$A$199,"="&amp;$A2,Concentrado!$B$2:$B$199, "=Sonora")</f>
        <v>2.9038911749842722</v>
      </c>
    </row>
    <row r="3" spans="1:4" x14ac:dyDescent="0.25">
      <c r="A3" s="5">
        <v>2018</v>
      </c>
      <c r="B3" s="6">
        <f>SUMIFS(Concentrado!C$2:C$199,Concentrado!$A$2:$A$199,"="&amp;$A3,Concentrado!$B$2:$B$199, "=Sonora")</f>
        <v>90264</v>
      </c>
      <c r="C3" s="6">
        <f>SUMIFS(Concentrado!D$2:D$199,Concentrado!$A$2:$A$199,"="&amp;$A3,Concentrado!$B$2:$B$199, "=Sonora")</f>
        <v>265237</v>
      </c>
      <c r="D3" s="8">
        <f>SUMIFS(Concentrado!E$2:E$199,Concentrado!$A$2:$A$199,"="&amp;$A3,Concentrado!$B$2:$B$199, "=Sonora")</f>
        <v>2.938458300097492</v>
      </c>
    </row>
    <row r="4" spans="1:4" x14ac:dyDescent="0.25">
      <c r="A4" s="5">
        <v>2019</v>
      </c>
      <c r="B4" s="6">
        <f>SUMIFS(Concentrado!C$2:C$199,Concentrado!$A$2:$A$199,"="&amp;$A4,Concentrado!$B$2:$B$199, "=Sonora")</f>
        <v>90722</v>
      </c>
      <c r="C4" s="6">
        <f>SUMIFS(Concentrado!D$2:D$199,Concentrado!$A$2:$A$199,"="&amp;$A4,Concentrado!$B$2:$B$199, "=Sonora")</f>
        <v>256119</v>
      </c>
      <c r="D4" s="8">
        <f>SUMIFS(Concentrado!E$2:E$199,Concentrado!$A$2:$A$199,"="&amp;$A4,Concentrado!$B$2:$B$199, "=Sonora")</f>
        <v>2.8231189788584907</v>
      </c>
    </row>
    <row r="5" spans="1:4" x14ac:dyDescent="0.25">
      <c r="A5" s="5">
        <v>2020</v>
      </c>
      <c r="B5" s="6">
        <f>SUMIFS(Concentrado!C$2:C$199,Concentrado!$A$2:$A$199,"="&amp;$A5,Concentrado!$B$2:$B$199, "=Sonora")</f>
        <v>71676</v>
      </c>
      <c r="C5" s="6">
        <f>SUMIFS(Concentrado!D$2:D$199,Concentrado!$A$2:$A$199,"="&amp;$A5,Concentrado!$B$2:$B$199, "=Sonora")</f>
        <v>191948</v>
      </c>
      <c r="D5" s="8">
        <f>SUMIFS(Concentrado!E$2:E$199,Concentrado!$A$2:$A$199,"="&amp;$A5,Concentrado!$B$2:$B$199, "=Sonora")</f>
        <v>2.6779954238517774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"=Sonora")</f>
        <v>72524</v>
      </c>
      <c r="C6" s="6">
        <f>SUMIFS(Concentrado!D$2:D$199,Concentrado!$A$2:$A$199,"="&amp;$A6,Concentrado!$B$2:$B$199, "=Sonora")</f>
        <v>199830</v>
      </c>
      <c r="D6" s="8">
        <f>SUMIFS(Concentrado!E$2:E$199,Concentrado!$A$2:$A$199,"="&amp;$A6,Concentrado!$B$2:$B$199, "=Sonora")</f>
        <v>2.7553637416579337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"=Sonora")</f>
        <v>69689</v>
      </c>
      <c r="C7" s="6">
        <f>SUMIFS(Concentrado!D$2:D$199,Concentrado!$A$2:$A$199,"="&amp;$A7,Concentrado!$B$2:$B$199, "=Sonora")</f>
        <v>196963</v>
      </c>
      <c r="D7" s="8">
        <f>SUMIFS(Concentrado!E$2:E$199,Concentrado!$A$2:$A$199,"="&amp;$A7,Concentrado!$B$2:$B$199, "=Sonora")</f>
        <v>2.8263140524329522</v>
      </c>
    </row>
  </sheetData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"=Tabasco")</f>
        <v>98027</v>
      </c>
      <c r="C2" s="6">
        <f>SUMIFS(Concentrado!D$2:D$199,Concentrado!$A$2:$A$199,"="&amp;$A2,Concentrado!$B$2:$B$199, "=Tabasco")</f>
        <v>307035</v>
      </c>
      <c r="D2" s="8">
        <f>SUMIFS(Concentrado!E$2:E$199,Concentrado!$A$2:$A$199,"="&amp;$A2,Concentrado!$B$2:$B$199, "=Tabasco")</f>
        <v>3.1321472655492872</v>
      </c>
    </row>
    <row r="3" spans="1:4" x14ac:dyDescent="0.25">
      <c r="A3" s="5">
        <v>2018</v>
      </c>
      <c r="B3" s="6">
        <f>SUMIFS(Concentrado!C$2:C$199,Concentrado!$A$2:$A$199,"="&amp;$A3,Concentrado!$B$2:$B$199, "=Tabasco")</f>
        <v>81367</v>
      </c>
      <c r="C3" s="6">
        <f>SUMIFS(Concentrado!D$2:D$199,Concentrado!$A$2:$A$199,"="&amp;$A3,Concentrado!$B$2:$B$199, "=Tabasco")</f>
        <v>238238</v>
      </c>
      <c r="D3" s="8">
        <f>SUMIFS(Concentrado!E$2:E$199,Concentrado!$A$2:$A$199,"="&amp;$A3,Concentrado!$B$2:$B$199, "=Tabasco")</f>
        <v>2.9279437609841827</v>
      </c>
    </row>
    <row r="4" spans="1:4" x14ac:dyDescent="0.25">
      <c r="A4" s="5">
        <v>2019</v>
      </c>
      <c r="B4" s="6">
        <f>SUMIFS(Concentrado!C$2:C$199,Concentrado!$A$2:$A$199,"="&amp;$A4,Concentrado!$B$2:$B$199, "=Tabasco")</f>
        <v>99820</v>
      </c>
      <c r="C4" s="6">
        <f>SUMIFS(Concentrado!D$2:D$199,Concentrado!$A$2:$A$199,"="&amp;$A4,Concentrado!$B$2:$B$199, "=Tabasco")</f>
        <v>270441</v>
      </c>
      <c r="D4" s="8">
        <f>SUMIFS(Concentrado!E$2:E$199,Concentrado!$A$2:$A$199,"="&amp;$A4,Concentrado!$B$2:$B$199, "=Tabasco")</f>
        <v>2.7092867160889602</v>
      </c>
    </row>
    <row r="5" spans="1:4" x14ac:dyDescent="0.25">
      <c r="A5" s="5">
        <v>2020</v>
      </c>
      <c r="B5" s="6">
        <f>SUMIFS(Concentrado!C$2:C$199,Concentrado!$A$2:$A$199,"="&amp;$A5,Concentrado!$B$2:$B$199, "=Tabasco")</f>
        <v>68441</v>
      </c>
      <c r="C5" s="6">
        <f>SUMIFS(Concentrado!D$2:D$199,Concentrado!$A$2:$A$199,"="&amp;$A5,Concentrado!$B$2:$B$199, "=Tabasco")</f>
        <v>206454</v>
      </c>
      <c r="D5" s="8">
        <f>SUMIFS(Concentrado!E$2:E$199,Concentrado!$A$2:$A$199,"="&amp;$A5,Concentrado!$B$2:$B$199, "=Tabasco")</f>
        <v>3.0165251822737833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"=Tabasco")</f>
        <v>91745</v>
      </c>
      <c r="C6" s="6">
        <f>SUMIFS(Concentrado!D$2:D$199,Concentrado!$A$2:$A$199,"="&amp;$A6,Concentrado!$B$2:$B$199, "=Tabasco")</f>
        <v>293053</v>
      </c>
      <c r="D6" s="8">
        <f>SUMIFS(Concentrado!E$2:E$199,Concentrado!$A$2:$A$199,"="&amp;$A6,Concentrado!$B$2:$B$199, "=Tabasco")</f>
        <v>3.1942122186495179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"=Tabasco")</f>
        <v>115659</v>
      </c>
      <c r="C7" s="6">
        <f>SUMIFS(Concentrado!D$2:D$199,Concentrado!$A$2:$A$199,"="&amp;$A7,Concentrado!$B$2:$B$199, "=Tabasco")</f>
        <v>255581</v>
      </c>
      <c r="D7" s="8">
        <f>SUMIFS(Concentrado!E$2:E$199,Concentrado!$A$2:$A$199,"="&amp;$A7,Concentrado!$B$2:$B$199, "=Tabasco")</f>
        <v>2.2097804753629204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"=Aguascalientes")</f>
        <v>43976</v>
      </c>
      <c r="C2" s="6">
        <f>SUMIFS(Concentrado!D$2:D$199,Concentrado!$A$2:$A$199,"="&amp;$A2,Concentrado!$B$2:$B$199, "=Aguascalientes")</f>
        <v>133508</v>
      </c>
      <c r="D2" s="8">
        <f>SUMIFS(Concentrado!E$2:E$199,Concentrado!$A$2:$A$199,"="&amp;$A2,Concentrado!$B$2:$B$199, "=Aguascalientes")</f>
        <v>3.0359286883754777</v>
      </c>
    </row>
    <row r="3" spans="1:4" x14ac:dyDescent="0.25">
      <c r="A3" s="5">
        <v>2018</v>
      </c>
      <c r="B3" s="6">
        <f>SUMIFS(Concentrado!C$2:C$199,Concentrado!$A$2:$A$199,"="&amp;$A3,Concentrado!$B$2:$B$199, "=Aguascalientes")</f>
        <v>39160</v>
      </c>
      <c r="C3" s="6">
        <f>SUMIFS(Concentrado!D$2:D$199,Concentrado!$A$2:$A$199,"="&amp;$A3,Concentrado!$B$2:$B$199, "=Aguascalientes")</f>
        <v>130094</v>
      </c>
      <c r="D3" s="8">
        <f>SUMIFS(Concentrado!E$2:E$199,Concentrado!$A$2:$A$199,"="&amp;$A3,Concentrado!$B$2:$B$199, "=Aguascalientes")</f>
        <v>3.322114402451481</v>
      </c>
    </row>
    <row r="4" spans="1:4" x14ac:dyDescent="0.25">
      <c r="A4" s="5">
        <v>2019</v>
      </c>
      <c r="B4" s="6">
        <f>SUMIFS(Concentrado!C$2:C$199,Concentrado!$A$2:$A$199,"="&amp;$A4,Concentrado!$B$2:$B$199, "=Aguascalientes")</f>
        <v>37825</v>
      </c>
      <c r="C4" s="6">
        <f>SUMIFS(Concentrado!D$2:D$199,Concentrado!$A$2:$A$199,"="&amp;$A4,Concentrado!$B$2:$B$199, "=Aguascalientes")</f>
        <v>121515</v>
      </c>
      <c r="D4" s="8">
        <f>SUMIFS(Concentrado!E$2:E$199,Concentrado!$A$2:$A$199,"="&amp;$A4,Concentrado!$B$2:$B$199, "=Aguascalientes")</f>
        <v>3.2125578321216128</v>
      </c>
    </row>
    <row r="5" spans="1:4" x14ac:dyDescent="0.25">
      <c r="A5" s="5">
        <v>2020</v>
      </c>
      <c r="B5" s="6">
        <f>SUMIFS(Concentrado!C$2:C$199,Concentrado!$A$2:$A$199,"="&amp;$A5,Concentrado!$B$2:$B$199, "=Aguascalientes")</f>
        <v>31486</v>
      </c>
      <c r="C5" s="6">
        <f>SUMIFS(Concentrado!D$2:D$199,Concentrado!$A$2:$A$199,"="&amp;$A5,Concentrado!$B$2:$B$199, "=Aguascalientes")</f>
        <v>104067</v>
      </c>
      <c r="D5" s="8">
        <f>SUMIFS(Concentrado!E$2:E$199,Concentrado!$A$2:$A$199,"="&amp;$A5,Concentrado!$B$2:$B$199, "=Aguascalientes")</f>
        <v>3.305183256050308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"=Aguascalientes")</f>
        <v>33526</v>
      </c>
      <c r="C6" s="6">
        <f>SUMIFS(Concentrado!D$2:D$199,Concentrado!$A$2:$A$199,"="&amp;$A6,Concentrado!$B$2:$B$199, "=Aguascalientes")</f>
        <v>117884</v>
      </c>
      <c r="D6" s="8">
        <f>SUMIFS(Concentrado!E$2:E$199,Concentrado!$A$2:$A$199,"="&amp;$A6,Concentrado!$B$2:$B$199, "=Aguascalientes")</f>
        <v>3.5161963848953053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"=Aguascalientes")</f>
        <v>16797</v>
      </c>
      <c r="C7" s="6">
        <f>SUMIFS(Concentrado!D$2:D$199,Concentrado!$A$2:$A$199,"="&amp;$A7,Concentrado!$B$2:$B$199, "=Aguascalientes")</f>
        <v>55636</v>
      </c>
      <c r="D7" s="8">
        <f>SUMIFS(Concentrado!E$2:E$199,Concentrado!$A$2:$A$199,"="&amp;$A7,Concentrado!$B$2:$B$199, "=Aguascalientes")</f>
        <v>3.312258141334762</v>
      </c>
    </row>
  </sheetData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"=Tamaulipas")</f>
        <v>78147</v>
      </c>
      <c r="C2" s="6">
        <f>SUMIFS(Concentrado!D$2:D$199,Concentrado!$A$2:$A$199,"="&amp;$A2,Concentrado!$B$2:$B$199, "=Tamaulipas")</f>
        <v>291161</v>
      </c>
      <c r="D2" s="8">
        <f>SUMIFS(Concentrado!E$2:E$199,Concentrado!$A$2:$A$199,"="&amp;$A2,Concentrado!$B$2:$B$199, "=Tamaulipas")</f>
        <v>3.7258116114502156</v>
      </c>
    </row>
    <row r="3" spans="1:4" x14ac:dyDescent="0.25">
      <c r="A3" s="5">
        <v>2018</v>
      </c>
      <c r="B3" s="6">
        <f>SUMIFS(Concentrado!C$2:C$199,Concentrado!$A$2:$A$199,"="&amp;$A3,Concentrado!$B$2:$B$199, "=Tamaulipas")</f>
        <v>77266</v>
      </c>
      <c r="C3" s="6">
        <f>SUMIFS(Concentrado!D$2:D$199,Concentrado!$A$2:$A$199,"="&amp;$A3,Concentrado!$B$2:$B$199, "=Tamaulipas")</f>
        <v>295045</v>
      </c>
      <c r="D3" s="8">
        <f>SUMIFS(Concentrado!E$2:E$199,Concentrado!$A$2:$A$199,"="&amp;$A3,Concentrado!$B$2:$B$199, "=Tamaulipas")</f>
        <v>3.8185618512670514</v>
      </c>
    </row>
    <row r="4" spans="1:4" x14ac:dyDescent="0.25">
      <c r="A4" s="5">
        <v>2019</v>
      </c>
      <c r="B4" s="6">
        <f>SUMIFS(Concentrado!C$2:C$199,Concentrado!$A$2:$A$199,"="&amp;$A4,Concentrado!$B$2:$B$199, "=Tamaulipas")</f>
        <v>75170</v>
      </c>
      <c r="C4" s="6">
        <f>SUMIFS(Concentrado!D$2:D$199,Concentrado!$A$2:$A$199,"="&amp;$A4,Concentrado!$B$2:$B$199, "=Tamaulipas")</f>
        <v>292075</v>
      </c>
      <c r="D4" s="8">
        <f>SUMIFS(Concentrado!E$2:E$199,Concentrado!$A$2:$A$199,"="&amp;$A4,Concentrado!$B$2:$B$199, "=Tamaulipas")</f>
        <v>3.8855261407476385</v>
      </c>
    </row>
    <row r="5" spans="1:4" x14ac:dyDescent="0.25">
      <c r="A5" s="5">
        <v>2020</v>
      </c>
      <c r="B5" s="6">
        <f>SUMIFS(Concentrado!C$2:C$199,Concentrado!$A$2:$A$199,"="&amp;$A5,Concentrado!$B$2:$B$199, "=Tamaulipas")</f>
        <v>51876</v>
      </c>
      <c r="C5" s="6">
        <f>SUMIFS(Concentrado!D$2:D$199,Concentrado!$A$2:$A$199,"="&amp;$A5,Concentrado!$B$2:$B$199, "=Tamaulipas")</f>
        <v>244327</v>
      </c>
      <c r="D5" s="8">
        <f>SUMIFS(Concentrado!E$2:E$199,Concentrado!$A$2:$A$199,"="&amp;$A5,Concentrado!$B$2:$B$199, "=Tamaulipas")</f>
        <v>4.7098272804379677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"=Tamaulipas")</f>
        <v>51936</v>
      </c>
      <c r="C6" s="6">
        <f>SUMIFS(Concentrado!D$2:D$199,Concentrado!$A$2:$A$199,"="&amp;$A6,Concentrado!$B$2:$B$199, "=Tamaulipas")</f>
        <v>223986</v>
      </c>
      <c r="D6" s="8">
        <f>SUMIFS(Concentrado!E$2:E$199,Concentrado!$A$2:$A$199,"="&amp;$A6,Concentrado!$B$2:$B$199, "=Tamaulipas")</f>
        <v>4.3127310536044359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"=Tamaulipas")</f>
        <v>54395</v>
      </c>
      <c r="C7" s="6">
        <f>SUMIFS(Concentrado!D$2:D$199,Concentrado!$A$2:$A$199,"="&amp;$A7,Concentrado!$B$2:$B$199, "=Tamaulipas")</f>
        <v>223051</v>
      </c>
      <c r="D7" s="8">
        <f>SUMIFS(Concentrado!E$2:E$199,Concentrado!$A$2:$A$199,"="&amp;$A7,Concentrado!$B$2:$B$199, "=Tamaulipas")</f>
        <v>4.1005790973435055</v>
      </c>
    </row>
  </sheetData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"=Tlaxcala")</f>
        <v>39548</v>
      </c>
      <c r="C2" s="6">
        <f>SUMIFS(Concentrado!D$2:D$199,Concentrado!$A$2:$A$199,"="&amp;$A2,Concentrado!$B$2:$B$199, "=Tlaxcala")</f>
        <v>108169</v>
      </c>
      <c r="D2" s="8">
        <f>SUMIFS(Concentrado!E$2:E$199,Concentrado!$A$2:$A$199,"="&amp;$A2,Concentrado!$B$2:$B$199, "=Tlaxcala")</f>
        <v>2.7351319915039953</v>
      </c>
    </row>
    <row r="3" spans="1:4" x14ac:dyDescent="0.25">
      <c r="A3" s="5">
        <v>2018</v>
      </c>
      <c r="B3" s="6">
        <f>SUMIFS(Concentrado!C$2:C$199,Concentrado!$A$2:$A$199,"="&amp;$A3,Concentrado!$B$2:$B$199, "=Tlaxcala")</f>
        <v>54655</v>
      </c>
      <c r="C3" s="6">
        <f>SUMIFS(Concentrado!D$2:D$199,Concentrado!$A$2:$A$199,"="&amp;$A3,Concentrado!$B$2:$B$199, "=Tlaxcala")</f>
        <v>118237</v>
      </c>
      <c r="D3" s="8">
        <f>SUMIFS(Concentrado!E$2:E$199,Concentrado!$A$2:$A$199,"="&amp;$A3,Concentrado!$B$2:$B$199, "=Tlaxcala")</f>
        <v>2.1633336382764616</v>
      </c>
    </row>
    <row r="4" spans="1:4" x14ac:dyDescent="0.25">
      <c r="A4" s="5">
        <v>2019</v>
      </c>
      <c r="B4" s="6">
        <f>SUMIFS(Concentrado!C$2:C$199,Concentrado!$A$2:$A$199,"="&amp;$A4,Concentrado!$B$2:$B$199, "=Tlaxcala")</f>
        <v>61063</v>
      </c>
      <c r="C4" s="6">
        <f>SUMIFS(Concentrado!D$2:D$199,Concentrado!$A$2:$A$199,"="&amp;$A4,Concentrado!$B$2:$B$199, "=Tlaxcala")</f>
        <v>117127</v>
      </c>
      <c r="D4" s="8">
        <f>SUMIFS(Concentrado!E$2:E$199,Concentrado!$A$2:$A$199,"="&amp;$A4,Concentrado!$B$2:$B$199, "=Tlaxcala")</f>
        <v>1.9181337307371076</v>
      </c>
    </row>
    <row r="5" spans="1:4" x14ac:dyDescent="0.25">
      <c r="A5" s="5">
        <v>2020</v>
      </c>
      <c r="B5" s="6">
        <f>SUMIFS(Concentrado!C$2:C$199,Concentrado!$A$2:$A$199,"="&amp;$A5,Concentrado!$B$2:$B$199, "=Tlaxcala")</f>
        <v>36264</v>
      </c>
      <c r="C5" s="6">
        <f>SUMIFS(Concentrado!D$2:D$199,Concentrado!$A$2:$A$199,"="&amp;$A5,Concentrado!$B$2:$B$199, "=Tlaxcala")</f>
        <v>81735</v>
      </c>
      <c r="D5" s="8">
        <f>SUMIFS(Concentrado!E$2:E$199,Concentrado!$A$2:$A$199,"="&amp;$A5,Concentrado!$B$2:$B$199, "=Tlaxcala")</f>
        <v>2.2538881535407014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"=Tlaxcala")</f>
        <v>37786</v>
      </c>
      <c r="C6" s="6">
        <f>SUMIFS(Concentrado!D$2:D$199,Concentrado!$A$2:$A$199,"="&amp;$A6,Concentrado!$B$2:$B$199, "=Tlaxcala")</f>
        <v>91050</v>
      </c>
      <c r="D6" s="8">
        <f>SUMIFS(Concentrado!E$2:E$199,Concentrado!$A$2:$A$199,"="&amp;$A6,Concentrado!$B$2:$B$199, "=Tlaxcala")</f>
        <v>2.4096226115492509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"=Tlaxcala")</f>
        <v>39701</v>
      </c>
      <c r="C7" s="6">
        <f>SUMIFS(Concentrado!D$2:D$199,Concentrado!$A$2:$A$199,"="&amp;$A7,Concentrado!$B$2:$B$199, "=Tlaxcala")</f>
        <v>99987</v>
      </c>
      <c r="D7" s="8">
        <f>SUMIFS(Concentrado!E$2:E$199,Concentrado!$A$2:$A$199,"="&amp;$A7,Concentrado!$B$2:$B$199, "=Tlaxcala")</f>
        <v>2.5185007934308961</v>
      </c>
    </row>
  </sheetData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"=Veracruz")</f>
        <v>168403</v>
      </c>
      <c r="C2" s="6">
        <f>SUMIFS(Concentrado!D$2:D$199,Concentrado!$A$2:$A$199,"="&amp;$A2,Concentrado!$B$2:$B$199, "=Veracruz")</f>
        <v>588438</v>
      </c>
      <c r="D2" s="8">
        <f>SUMIFS(Concentrado!E$2:E$199,Concentrado!$A$2:$A$199,"="&amp;$A2,Concentrado!$B$2:$B$199, "=Veracruz")</f>
        <v>3.4942251622595797</v>
      </c>
    </row>
    <row r="3" spans="1:4" x14ac:dyDescent="0.25">
      <c r="A3" s="5">
        <v>2018</v>
      </c>
      <c r="B3" s="6">
        <f>SUMIFS(Concentrado!C$2:C$199,Concentrado!$A$2:$A$199,"="&amp;$A3,Concentrado!$B$2:$B$199, "=Veracruz")</f>
        <v>163327</v>
      </c>
      <c r="C3" s="6">
        <f>SUMIFS(Concentrado!D$2:D$199,Concentrado!$A$2:$A$199,"="&amp;$A3,Concentrado!$B$2:$B$199, "=Veracruz")</f>
        <v>577823</v>
      </c>
      <c r="D3" s="8">
        <f>SUMIFS(Concentrado!E$2:E$199,Concentrado!$A$2:$A$199,"="&amp;$A3,Concentrado!$B$2:$B$199, "=Veracruz")</f>
        <v>3.5378290178598761</v>
      </c>
    </row>
    <row r="4" spans="1:4" x14ac:dyDescent="0.25">
      <c r="A4" s="5">
        <v>2019</v>
      </c>
      <c r="B4" s="6">
        <f>SUMIFS(Concentrado!C$2:C$199,Concentrado!$A$2:$A$199,"="&amp;$A4,Concentrado!$B$2:$B$199, "=Veracruz")</f>
        <v>156154</v>
      </c>
      <c r="C4" s="6">
        <f>SUMIFS(Concentrado!D$2:D$199,Concentrado!$A$2:$A$199,"="&amp;$A4,Concentrado!$B$2:$B$199, "=Veracruz")</f>
        <v>573737</v>
      </c>
      <c r="D4" s="8">
        <f>SUMIFS(Concentrado!E$2:E$199,Concentrado!$A$2:$A$199,"="&amp;$A4,Concentrado!$B$2:$B$199, "=Veracruz")</f>
        <v>3.6741742126362436</v>
      </c>
    </row>
    <row r="5" spans="1:4" x14ac:dyDescent="0.25">
      <c r="A5" s="5">
        <v>2020</v>
      </c>
      <c r="B5" s="6">
        <f>SUMIFS(Concentrado!C$2:C$199,Concentrado!$A$2:$A$199,"="&amp;$A5,Concentrado!$B$2:$B$199, "=Veracruz")</f>
        <v>110396</v>
      </c>
      <c r="C5" s="6">
        <f>SUMIFS(Concentrado!D$2:D$199,Concentrado!$A$2:$A$199,"="&amp;$A5,Concentrado!$B$2:$B$199, "=Veracruz")</f>
        <v>471470</v>
      </c>
      <c r="D5" s="8">
        <f>SUMIFS(Concentrado!E$2:E$199,Concentrado!$A$2:$A$199,"="&amp;$A5,Concentrado!$B$2:$B$199, "=Veracruz")</f>
        <v>4.2707163303018225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"=Veracruz")</f>
        <v>117354</v>
      </c>
      <c r="C6" s="6">
        <f>SUMIFS(Concentrado!D$2:D$199,Concentrado!$A$2:$A$199,"="&amp;$A6,Concentrado!$B$2:$B$199, "=Veracruz")</f>
        <v>489150</v>
      </c>
      <c r="D6" s="8">
        <f>SUMIFS(Concentrado!E$2:E$199,Concentrado!$A$2:$A$199,"="&amp;$A6,Concentrado!$B$2:$B$199, "=Veracruz")</f>
        <v>4.1681578812822737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"=Veracruz")</f>
        <v>122675</v>
      </c>
      <c r="C7" s="6">
        <f>SUMIFS(Concentrado!D$2:D$199,Concentrado!$A$2:$A$199,"="&amp;$A7,Concentrado!$B$2:$B$199, "=Veracruz")</f>
        <v>526027</v>
      </c>
      <c r="D7" s="8">
        <f>SUMIFS(Concentrado!E$2:E$199,Concentrado!$A$2:$A$199,"="&amp;$A7,Concentrado!$B$2:$B$199, "=Veracruz")</f>
        <v>4.2879722844915431</v>
      </c>
    </row>
  </sheetData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"=Yucatán")</f>
        <v>56090</v>
      </c>
      <c r="C2" s="6">
        <f>SUMIFS(Concentrado!D$2:D$199,Concentrado!$A$2:$A$199,"="&amp;$A2,Concentrado!$B$2:$B$199, "=Yucatán")</f>
        <v>259123</v>
      </c>
      <c r="D2" s="8">
        <f>SUMIFS(Concentrado!E$2:E$199,Concentrado!$A$2:$A$199,"="&amp;$A2,Concentrado!$B$2:$B$199, "=Yucatán")</f>
        <v>4.6197717953289352</v>
      </c>
    </row>
    <row r="3" spans="1:4" x14ac:dyDescent="0.25">
      <c r="A3" s="5">
        <v>2018</v>
      </c>
      <c r="B3" s="6">
        <f>SUMIFS(Concentrado!C$2:C$199,Concentrado!$A$2:$A$199,"="&amp;$A3,Concentrado!$B$2:$B$199, "=Yucatán")</f>
        <v>53173</v>
      </c>
      <c r="C3" s="6">
        <f>SUMIFS(Concentrado!D$2:D$199,Concentrado!$A$2:$A$199,"="&amp;$A3,Concentrado!$B$2:$B$199, "=Yucatán")</f>
        <v>227800</v>
      </c>
      <c r="D3" s="8">
        <f>SUMIFS(Concentrado!E$2:E$199,Concentrado!$A$2:$A$199,"="&amp;$A3,Concentrado!$B$2:$B$199, "=Yucatán")</f>
        <v>4.2841291632971625</v>
      </c>
    </row>
    <row r="4" spans="1:4" x14ac:dyDescent="0.25">
      <c r="A4" s="5">
        <v>2019</v>
      </c>
      <c r="B4" s="6">
        <f>SUMIFS(Concentrado!C$2:C$199,Concentrado!$A$2:$A$199,"="&amp;$A4,Concentrado!$B$2:$B$199, "=Yucatán")</f>
        <v>55336</v>
      </c>
      <c r="C4" s="6">
        <f>SUMIFS(Concentrado!D$2:D$199,Concentrado!$A$2:$A$199,"="&amp;$A4,Concentrado!$B$2:$B$199, "=Yucatán")</f>
        <v>243587</v>
      </c>
      <c r="D4" s="8">
        <f>SUMIFS(Concentrado!E$2:E$199,Concentrado!$A$2:$A$199,"="&amp;$A4,Concentrado!$B$2:$B$199, "=Yucatán")</f>
        <v>4.4019625560213962</v>
      </c>
    </row>
    <row r="5" spans="1:4" x14ac:dyDescent="0.25">
      <c r="A5" s="5">
        <v>2020</v>
      </c>
      <c r="B5" s="6">
        <f>SUMIFS(Concentrado!C$2:C$199,Concentrado!$A$2:$A$199,"="&amp;$A5,Concentrado!$B$2:$B$199, "=Yucatán")</f>
        <v>41142</v>
      </c>
      <c r="C5" s="6">
        <f>SUMIFS(Concentrado!D$2:D$199,Concentrado!$A$2:$A$199,"="&amp;$A5,Concentrado!$B$2:$B$199, "=Yucatán")</f>
        <v>177899</v>
      </c>
      <c r="D5" s="8">
        <f>SUMIFS(Concentrado!E$2:E$199,Concentrado!$A$2:$A$199,"="&amp;$A5,Concentrado!$B$2:$B$199, "=Yucatán")</f>
        <v>4.3240241116134364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"=Yucatán")</f>
        <v>46538</v>
      </c>
      <c r="C6" s="6">
        <f>SUMIFS(Concentrado!D$2:D$199,Concentrado!$A$2:$A$199,"="&amp;$A6,Concentrado!$B$2:$B$199, "=Yucatán")</f>
        <v>217853</v>
      </c>
      <c r="D6" s="8">
        <f>SUMIFS(Concentrado!E$2:E$199,Concentrado!$A$2:$A$199,"="&amp;$A6,Concentrado!$B$2:$B$199, "=Yucatán")</f>
        <v>4.6811852679530706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"=Yucatán")</f>
        <v>46990</v>
      </c>
      <c r="C7" s="6">
        <f>SUMIFS(Concentrado!D$2:D$199,Concentrado!$A$2:$A$199,"="&amp;$A7,Concentrado!$B$2:$B$199, "=Yucatán")</f>
        <v>247465</v>
      </c>
      <c r="D7" s="8">
        <f>SUMIFS(Concentrado!E$2:E$199,Concentrado!$A$2:$A$199,"="&amp;$A7,Concentrado!$B$2:$B$199, "=Yucatán")</f>
        <v>5.2663332623962544</v>
      </c>
    </row>
  </sheetData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"=Zacatecas")</f>
        <v>41264</v>
      </c>
      <c r="C2" s="6">
        <f>SUMIFS(Concentrado!D$2:D$199,Concentrado!$A$2:$A$199,"="&amp;$A2,Concentrado!$B$2:$B$199, "=Zacatecas")</f>
        <v>130472</v>
      </c>
      <c r="D2" s="8">
        <f>SUMIFS(Concentrado!E$2:E$199,Concentrado!$A$2:$A$199,"="&amp;$A2,Concentrado!$B$2:$B$199, "=Zacatecas")</f>
        <v>3.1618844513377278</v>
      </c>
    </row>
    <row r="3" spans="1:4" x14ac:dyDescent="0.25">
      <c r="A3" s="5">
        <v>2018</v>
      </c>
      <c r="B3" s="6">
        <f>SUMIFS(Concentrado!C$2:C$199,Concentrado!$A$2:$A$199,"="&amp;$A3,Concentrado!$B$2:$B$199, "=Zacatecas")</f>
        <v>38496</v>
      </c>
      <c r="C3" s="6">
        <f>SUMIFS(Concentrado!D$2:D$199,Concentrado!$A$2:$A$199,"="&amp;$A3,Concentrado!$B$2:$B$199, "=Zacatecas")</f>
        <v>129249</v>
      </c>
      <c r="D3" s="8">
        <f>SUMIFS(Concentrado!E$2:E$199,Concentrado!$A$2:$A$199,"="&amp;$A3,Concentrado!$B$2:$B$199, "=Zacatecas")</f>
        <v>3.3574657107231922</v>
      </c>
    </row>
    <row r="4" spans="1:4" x14ac:dyDescent="0.25">
      <c r="A4" s="5">
        <v>2019</v>
      </c>
      <c r="B4" s="6">
        <f>SUMIFS(Concentrado!C$2:C$199,Concentrado!$A$2:$A$199,"="&amp;$A4,Concentrado!$B$2:$B$199, "=Zacatecas")</f>
        <v>36404</v>
      </c>
      <c r="C4" s="6">
        <f>SUMIFS(Concentrado!D$2:D$199,Concentrado!$A$2:$A$199,"="&amp;$A4,Concentrado!$B$2:$B$199, "=Zacatecas")</f>
        <v>118536</v>
      </c>
      <c r="D4" s="8">
        <f>SUMIFS(Concentrado!E$2:E$199,Concentrado!$A$2:$A$199,"="&amp;$A4,Concentrado!$B$2:$B$199, "=Zacatecas")</f>
        <v>3.2561257004724755</v>
      </c>
    </row>
    <row r="5" spans="1:4" x14ac:dyDescent="0.25">
      <c r="A5" s="5">
        <v>2020</v>
      </c>
      <c r="B5" s="6">
        <f>SUMIFS(Concentrado!C$2:C$199,Concentrado!$A$2:$A$199,"="&amp;$A5,Concentrado!$B$2:$B$199, "=Zacatecas")</f>
        <v>25498</v>
      </c>
      <c r="C5" s="6">
        <f>SUMIFS(Concentrado!D$2:D$199,Concentrado!$A$2:$A$199,"="&amp;$A5,Concentrado!$B$2:$B$199, "=Zacatecas")</f>
        <v>79005</v>
      </c>
      <c r="D5" s="8">
        <f>SUMIFS(Concentrado!E$2:E$199,Concentrado!$A$2:$A$199,"="&amp;$A5,Concentrado!$B$2:$B$199, "=Zacatecas")</f>
        <v>3.0984783120244725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"=Zacatecas")</f>
        <v>27378</v>
      </c>
      <c r="C6" s="6">
        <f>SUMIFS(Concentrado!D$2:D$199,Concentrado!$A$2:$A$199,"="&amp;$A6,Concentrado!$B$2:$B$199, "=Zacatecas")</f>
        <v>86157</v>
      </c>
      <c r="D6" s="8">
        <f>SUMIFS(Concentrado!E$2:E$199,Concentrado!$A$2:$A$199,"="&amp;$A6,Concentrado!$B$2:$B$199, "=Zacatecas")</f>
        <v>3.1469428007889548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"=Zacatecas")</f>
        <v>27332</v>
      </c>
      <c r="C7" s="6">
        <f>SUMIFS(Concentrado!D$2:D$199,Concentrado!$A$2:$A$199,"="&amp;$A7,Concentrado!$B$2:$B$199, "=Zacatecas")</f>
        <v>88736</v>
      </c>
      <c r="D7" s="8">
        <f>SUMIFS(Concentrado!E$2:E$199,Concentrado!$A$2:$A$199,"="&amp;$A7,Concentrado!$B$2:$B$199, "=Zacatecas")</f>
        <v>3.2465973949948777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"=Baja California")</f>
        <v>38449</v>
      </c>
      <c r="C2" s="6">
        <f>SUMIFS(Concentrado!D$2:D$199,Concentrado!$A$2:$A$199,"="&amp;$A2,Concentrado!$B$2:$B$199, "=Baja California")</f>
        <v>170886</v>
      </c>
      <c r="D2" s="8">
        <f>SUMIFS(Concentrado!E$2:E$199,Concentrado!$A$2:$A$199,"="&amp;$A2,Concentrado!$B$2:$B$199, "=Baja California")</f>
        <v>4.4444849020780772</v>
      </c>
    </row>
    <row r="3" spans="1:4" x14ac:dyDescent="0.25">
      <c r="A3" s="5">
        <v>2018</v>
      </c>
      <c r="B3" s="6">
        <f>SUMIFS(Concentrado!C$2:C$199,Concentrado!$A$2:$A$199,"="&amp;$A3,Concentrado!$B$2:$B$199, "=Baja California")</f>
        <v>40627</v>
      </c>
      <c r="C3" s="6">
        <f>SUMIFS(Concentrado!D$2:D$199,Concentrado!$A$2:$A$199,"="&amp;$A3,Concentrado!$B$2:$B$199, "=Baja California")</f>
        <v>183391</v>
      </c>
      <c r="D3" s="8">
        <f>SUMIFS(Concentrado!E$2:E$199,Concentrado!$A$2:$A$199,"="&amp;$A3,Concentrado!$B$2:$B$199, "=Baja California")</f>
        <v>4.5140177714327914</v>
      </c>
    </row>
    <row r="4" spans="1:4" x14ac:dyDescent="0.25">
      <c r="A4" s="5">
        <v>2019</v>
      </c>
      <c r="B4" s="6">
        <f>SUMIFS(Concentrado!C$2:C$199,Concentrado!$A$2:$A$199,"="&amp;$A4,Concentrado!$B$2:$B$199, "=Baja California")</f>
        <v>37499</v>
      </c>
      <c r="C4" s="6">
        <f>SUMIFS(Concentrado!D$2:D$199,Concentrado!$A$2:$A$199,"="&amp;$A4,Concentrado!$B$2:$B$199, "=Baja California")</f>
        <v>173987</v>
      </c>
      <c r="D4" s="8">
        <f>SUMIFS(Concentrado!E$2:E$199,Concentrado!$A$2:$A$199,"="&amp;$A4,Concentrado!$B$2:$B$199, "=Baja California")</f>
        <v>4.6397770607216193</v>
      </c>
    </row>
    <row r="5" spans="1:4" x14ac:dyDescent="0.25">
      <c r="A5" s="5">
        <v>2020</v>
      </c>
      <c r="B5" s="6">
        <f>SUMIFS(Concentrado!C$2:C$199,Concentrado!$A$2:$A$199,"="&amp;$A5,Concentrado!$B$2:$B$199, "=Baja California")</f>
        <v>26697</v>
      </c>
      <c r="C5" s="6">
        <f>SUMIFS(Concentrado!D$2:D$199,Concentrado!$A$2:$A$199,"="&amp;$A5,Concentrado!$B$2:$B$199, "=Baja California")</f>
        <v>128914</v>
      </c>
      <c r="D5" s="8">
        <f>SUMIFS(Concentrado!E$2:E$199,Concentrado!$A$2:$A$199,"="&amp;$A5,Concentrado!$B$2:$B$199, "=Baja California")</f>
        <v>4.8287822601790467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"=Baja California")</f>
        <v>33584</v>
      </c>
      <c r="C6" s="6">
        <f>SUMIFS(Concentrado!D$2:D$199,Concentrado!$A$2:$A$199,"="&amp;$A6,Concentrado!$B$2:$B$199, "=Baja California")</f>
        <v>146993</v>
      </c>
      <c r="D6" s="8">
        <f>SUMIFS(Concentrado!E$2:E$199,Concentrado!$A$2:$A$199,"="&amp;$A6,Concentrado!$B$2:$B$199, "=Baja California")</f>
        <v>4.3768758932825156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"=Baja California")</f>
        <v>34535</v>
      </c>
      <c r="C7" s="6">
        <f>SUMIFS(Concentrado!D$2:D$199,Concentrado!$A$2:$A$199,"="&amp;$A7,Concentrado!$B$2:$B$199, "=Baja California")</f>
        <v>155541</v>
      </c>
      <c r="D7" s="8">
        <f>SUMIFS(Concentrado!E$2:E$199,Concentrado!$A$2:$A$199,"="&amp;$A7,Concentrado!$B$2:$B$199, "=Baja California")</f>
        <v>4.5038656435500215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"=Baja California Sur")</f>
        <v>19721</v>
      </c>
      <c r="C2" s="6">
        <f>SUMIFS(Concentrado!D$2:D$199,Concentrado!$A$2:$A$199,"="&amp;$A2,Concentrado!$B$2:$B$199, "=Baja California Sur")</f>
        <v>66396</v>
      </c>
      <c r="D2" s="8">
        <f>SUMIFS(Concentrado!E$2:E$199,Concentrado!$A$2:$A$199,"="&amp;$A2,Concentrado!$B$2:$B$199, "=Baja California Sur")</f>
        <v>3.3667663911566352</v>
      </c>
    </row>
    <row r="3" spans="1:4" x14ac:dyDescent="0.25">
      <c r="A3" s="5">
        <v>2018</v>
      </c>
      <c r="B3" s="6">
        <f>SUMIFS(Concentrado!C$2:C$199,Concentrado!$A$2:$A$199,"="&amp;$A3,Concentrado!$B$2:$B$199, "=Baja California Sur")</f>
        <v>19639</v>
      </c>
      <c r="C3" s="6">
        <f>SUMIFS(Concentrado!D$2:D$199,Concentrado!$A$2:$A$199,"="&amp;$A3,Concentrado!$B$2:$B$199, "=Baja California Sur")</f>
        <v>63635</v>
      </c>
      <c r="D3" s="8">
        <f>SUMIFS(Concentrado!E$2:E$199,Concentrado!$A$2:$A$199,"="&amp;$A3,Concentrado!$B$2:$B$199, "=Baja California Sur")</f>
        <v>3.2402362645755893</v>
      </c>
    </row>
    <row r="4" spans="1:4" x14ac:dyDescent="0.25">
      <c r="A4" s="5">
        <v>2019</v>
      </c>
      <c r="B4" s="6">
        <f>SUMIFS(Concentrado!C$2:C$199,Concentrado!$A$2:$A$199,"="&amp;$A4,Concentrado!$B$2:$B$199, "=Baja California Sur")</f>
        <v>22636</v>
      </c>
      <c r="C4" s="6">
        <f>SUMIFS(Concentrado!D$2:D$199,Concentrado!$A$2:$A$199,"="&amp;$A4,Concentrado!$B$2:$B$199, "=Baja California Sur")</f>
        <v>65997</v>
      </c>
      <c r="D4" s="8">
        <f>SUMIFS(Concentrado!E$2:E$199,Concentrado!$A$2:$A$199,"="&amp;$A4,Concentrado!$B$2:$B$199, "=Baja California Sur")</f>
        <v>2.9155769570595513</v>
      </c>
    </row>
    <row r="5" spans="1:4" x14ac:dyDescent="0.25">
      <c r="A5" s="5">
        <v>2020</v>
      </c>
      <c r="B5" s="6">
        <f>SUMIFS(Concentrado!C$2:C$199,Concentrado!$A$2:$A$199,"="&amp;$A5,Concentrado!$B$2:$B$199, "=Baja California Sur")</f>
        <v>17080</v>
      </c>
      <c r="C5" s="6">
        <f>SUMIFS(Concentrado!D$2:D$199,Concentrado!$A$2:$A$199,"="&amp;$A5,Concentrado!$B$2:$B$199, "=Baja California Sur")</f>
        <v>50788</v>
      </c>
      <c r="D5" s="8">
        <f>SUMIFS(Concentrado!E$2:E$199,Concentrado!$A$2:$A$199,"="&amp;$A5,Concentrado!$B$2:$B$199, "=Baja California Sur")</f>
        <v>2.9735362997658079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"=Baja California Sur")</f>
        <v>24323</v>
      </c>
      <c r="C6" s="6">
        <f>SUMIFS(Concentrado!D$2:D$199,Concentrado!$A$2:$A$199,"="&amp;$A6,Concentrado!$B$2:$B$199, "=Baja California Sur")</f>
        <v>57562</v>
      </c>
      <c r="D6" s="8">
        <f>SUMIFS(Concentrado!E$2:E$199,Concentrado!$A$2:$A$199,"="&amp;$A6,Concentrado!$B$2:$B$199, "=Baja California Sur")</f>
        <v>2.3665666241828722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"=Baja California Sur")</f>
        <v>22592</v>
      </c>
      <c r="C7" s="6">
        <f>SUMIFS(Concentrado!D$2:D$199,Concentrado!$A$2:$A$199,"="&amp;$A7,Concentrado!$B$2:$B$199, "=Baja California Sur")</f>
        <v>56424</v>
      </c>
      <c r="D7" s="8">
        <f>SUMIFS(Concentrado!E$2:E$199,Concentrado!$A$2:$A$199,"="&amp;$A7,Concentrado!$B$2:$B$199, "=Baja California Sur")</f>
        <v>2.4975212464589234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"=Campeche")</f>
        <v>26668</v>
      </c>
      <c r="C2" s="6">
        <f>SUMIFS(Concentrado!D$2:D$199,Concentrado!$A$2:$A$199,"="&amp;$A2,Concentrado!$B$2:$B$199, "=Campeche")</f>
        <v>95328</v>
      </c>
      <c r="D2" s="8">
        <f>SUMIFS(Concentrado!E$2:E$199,Concentrado!$A$2:$A$199,"="&amp;$A2,Concentrado!$B$2:$B$199, "=Campeche")</f>
        <v>3.5746212689365531</v>
      </c>
    </row>
    <row r="3" spans="1:4" x14ac:dyDescent="0.25">
      <c r="A3" s="5">
        <v>2018</v>
      </c>
      <c r="B3" s="6">
        <f>SUMIFS(Concentrado!C$2:C$199,Concentrado!$A$2:$A$199,"="&amp;$A3,Concentrado!$B$2:$B$199, "=Campeche")</f>
        <v>24245</v>
      </c>
      <c r="C3" s="6">
        <f>SUMIFS(Concentrado!D$2:D$199,Concentrado!$A$2:$A$199,"="&amp;$A3,Concentrado!$B$2:$B$199, "=Campeche")</f>
        <v>94521</v>
      </c>
      <c r="D3" s="8">
        <f>SUMIFS(Concentrado!E$2:E$199,Concentrado!$A$2:$A$199,"="&amp;$A3,Concentrado!$B$2:$B$199, "=Campeche")</f>
        <v>3.8985770261909671</v>
      </c>
    </row>
    <row r="4" spans="1:4" x14ac:dyDescent="0.25">
      <c r="A4" s="5">
        <v>2019</v>
      </c>
      <c r="B4" s="6">
        <f>SUMIFS(Concentrado!C$2:C$199,Concentrado!$A$2:$A$199,"="&amp;$A4,Concentrado!$B$2:$B$199, "=Campeche")</f>
        <v>23075</v>
      </c>
      <c r="C4" s="6">
        <f>SUMIFS(Concentrado!D$2:D$199,Concentrado!$A$2:$A$199,"="&amp;$A4,Concentrado!$B$2:$B$199, "=Campeche")</f>
        <v>88391</v>
      </c>
      <c r="D4" s="8">
        <f>SUMIFS(Concentrado!E$2:E$199,Concentrado!$A$2:$A$199,"="&amp;$A4,Concentrado!$B$2:$B$199, "=Campeche")</f>
        <v>3.8305958829902491</v>
      </c>
    </row>
    <row r="5" spans="1:4" x14ac:dyDescent="0.25">
      <c r="A5" s="5">
        <v>2020</v>
      </c>
      <c r="B5" s="6">
        <f>SUMIFS(Concentrado!C$2:C$199,Concentrado!$A$2:$A$199,"="&amp;$A5,Concentrado!$B$2:$B$199, "=Campeche")</f>
        <v>16834</v>
      </c>
      <c r="C5" s="6">
        <f>SUMIFS(Concentrado!D$2:D$199,Concentrado!$A$2:$A$199,"="&amp;$A5,Concentrado!$B$2:$B$199, "=Campeche")</f>
        <v>64012</v>
      </c>
      <c r="D5" s="8">
        <f>SUMIFS(Concentrado!E$2:E$199,Concentrado!$A$2:$A$199,"="&amp;$A5,Concentrado!$B$2:$B$199, "=Campeche")</f>
        <v>3.8025424735654032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"=Campeche")</f>
        <v>18217</v>
      </c>
      <c r="C6" s="6">
        <f>SUMIFS(Concentrado!D$2:D$199,Concentrado!$A$2:$A$199,"="&amp;$A6,Concentrado!$B$2:$B$199, "=Campeche")</f>
        <v>70173</v>
      </c>
      <c r="D6" s="8">
        <f>SUMIFS(Concentrado!E$2:E$199,Concentrado!$A$2:$A$199,"="&amp;$A6,Concentrado!$B$2:$B$199, "=Campeche")</f>
        <v>3.8520612614590766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"=Campeche")</f>
        <v>17441</v>
      </c>
      <c r="C7" s="6">
        <f>SUMIFS(Concentrado!D$2:D$199,Concentrado!$A$2:$A$199,"="&amp;$A7,Concentrado!$B$2:$B$199, "=Campeche")</f>
        <v>70231</v>
      </c>
      <c r="D7" s="8">
        <f>SUMIFS(Concentrado!E$2:E$199,Concentrado!$A$2:$A$199,"="&amp;$A7,Concentrado!$B$2:$B$199, "=Campeche")</f>
        <v>4.0267759876153892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"=Chiapas")</f>
        <v>113046</v>
      </c>
      <c r="C2" s="6">
        <f>SUMIFS(Concentrado!D$2:D$199,Concentrado!$A$2:$A$199,"="&amp;$A2,Concentrado!$B$2:$B$199, "=Chiapas")</f>
        <v>378082</v>
      </c>
      <c r="D2" s="8">
        <f>SUMIFS(Concentrado!E$2:E$199,Concentrado!$A$2:$A$199,"="&amp;$A2,Concentrado!$B$2:$B$199, "=Chiapas")</f>
        <v>3.34449693045309</v>
      </c>
    </row>
    <row r="3" spans="1:4" x14ac:dyDescent="0.25">
      <c r="A3" s="5">
        <v>2018</v>
      </c>
      <c r="B3" s="6">
        <f>SUMIFS(Concentrado!C$2:C$199,Concentrado!$A$2:$A$199,"="&amp;$A3,Concentrado!$B$2:$B$199, "=Chiapas")</f>
        <v>108258</v>
      </c>
      <c r="C3" s="6">
        <f>SUMIFS(Concentrado!D$2:D$199,Concentrado!$A$2:$A$199,"="&amp;$A3,Concentrado!$B$2:$B$199, "=Chiapas")</f>
        <v>359837</v>
      </c>
      <c r="D3" s="8">
        <f>SUMIFS(Concentrado!E$2:E$199,Concentrado!$A$2:$A$199,"="&amp;$A3,Concentrado!$B$2:$B$199, "=Chiapas")</f>
        <v>3.3238836852703728</v>
      </c>
    </row>
    <row r="4" spans="1:4" x14ac:dyDescent="0.25">
      <c r="A4" s="5">
        <v>2019</v>
      </c>
      <c r="B4" s="6">
        <f>SUMIFS(Concentrado!C$2:C$199,Concentrado!$A$2:$A$199,"="&amp;$A4,Concentrado!$B$2:$B$199, "=Chiapas")</f>
        <v>114798</v>
      </c>
      <c r="C4" s="6">
        <f>SUMIFS(Concentrado!D$2:D$199,Concentrado!$A$2:$A$199,"="&amp;$A4,Concentrado!$B$2:$B$199, "=Chiapas")</f>
        <v>404208</v>
      </c>
      <c r="D4" s="8">
        <f>SUMIFS(Concentrado!E$2:E$199,Concentrado!$A$2:$A$199,"="&amp;$A4,Concentrado!$B$2:$B$199, "=Chiapas")</f>
        <v>3.5210369518632727</v>
      </c>
    </row>
    <row r="5" spans="1:4" x14ac:dyDescent="0.25">
      <c r="A5" s="5">
        <v>2020</v>
      </c>
      <c r="B5" s="6">
        <f>SUMIFS(Concentrado!C$2:C$199,Concentrado!$A$2:$A$199,"="&amp;$A5,Concentrado!$B$2:$B$199, "=Chiapas")</f>
        <v>79558</v>
      </c>
      <c r="C5" s="6">
        <f>SUMIFS(Concentrado!D$2:D$199,Concentrado!$A$2:$A$199,"="&amp;$A5,Concentrado!$B$2:$B$199, "=Chiapas")</f>
        <v>277619</v>
      </c>
      <c r="D5" s="8">
        <f>SUMIFS(Concentrado!E$2:E$199,Concentrado!$A$2:$A$199,"="&amp;$A5,Concentrado!$B$2:$B$199, "=Chiapas")</f>
        <v>3.4895170818773726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"=Chiapas")</f>
        <v>97022</v>
      </c>
      <c r="C6" s="6">
        <f>SUMIFS(Concentrado!D$2:D$199,Concentrado!$A$2:$A$199,"="&amp;$A6,Concentrado!$B$2:$B$199, "=Chiapas")</f>
        <v>318368</v>
      </c>
      <c r="D6" s="8">
        <f>SUMIFS(Concentrado!E$2:E$199,Concentrado!$A$2:$A$199,"="&amp;$A6,Concentrado!$B$2:$B$199, "=Chiapas")</f>
        <v>3.2814000948238542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"=Chiapas")</f>
        <v>113600</v>
      </c>
      <c r="C7" s="6">
        <f>SUMIFS(Concentrado!D$2:D$199,Concentrado!$A$2:$A$199,"="&amp;$A7,Concentrado!$B$2:$B$199, "=Chiapas")</f>
        <v>344046</v>
      </c>
      <c r="D7" s="8">
        <f>SUMIFS(Concentrado!E$2:E$199,Concentrado!$A$2:$A$199,"="&amp;$A7,Concentrado!$B$2:$B$199, "=Chiapas")</f>
        <v>3.0285739436619719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"=Chihuahua")</f>
        <v>75903</v>
      </c>
      <c r="C2" s="6">
        <f>SUMIFS(Concentrado!D$2:D$199,Concentrado!$A$2:$A$199,"="&amp;$A2,Concentrado!$B$2:$B$199, "=Chihuahua")</f>
        <v>311530</v>
      </c>
      <c r="D2" s="8">
        <f>SUMIFS(Concentrado!E$2:E$199,Concentrado!$A$2:$A$199,"="&amp;$A2,Concentrado!$B$2:$B$199, "=Chihuahua")</f>
        <v>4.1043173524103134</v>
      </c>
    </row>
    <row r="3" spans="1:4" x14ac:dyDescent="0.25">
      <c r="A3" s="5">
        <v>2018</v>
      </c>
      <c r="B3" s="6">
        <f>SUMIFS(Concentrado!C$2:C$199,Concentrado!$A$2:$A$199,"="&amp;$A3,Concentrado!$B$2:$B$199, "=Chihuahua")</f>
        <v>81911</v>
      </c>
      <c r="C3" s="6">
        <f>SUMIFS(Concentrado!D$2:D$199,Concentrado!$A$2:$A$199,"="&amp;$A3,Concentrado!$B$2:$B$199, "=Chihuahua")</f>
        <v>336255</v>
      </c>
      <c r="D3" s="8">
        <f>SUMIFS(Concentrado!E$2:E$199,Concentrado!$A$2:$A$199,"="&amp;$A3,Concentrado!$B$2:$B$199, "=Chihuahua")</f>
        <v>4.1051262956135322</v>
      </c>
    </row>
    <row r="4" spans="1:4" x14ac:dyDescent="0.25">
      <c r="A4" s="5">
        <v>2019</v>
      </c>
      <c r="B4" s="6">
        <f>SUMIFS(Concentrado!C$2:C$199,Concentrado!$A$2:$A$199,"="&amp;$A4,Concentrado!$B$2:$B$199, "=Chihuahua")</f>
        <v>78937</v>
      </c>
      <c r="C4" s="6">
        <f>SUMIFS(Concentrado!D$2:D$199,Concentrado!$A$2:$A$199,"="&amp;$A4,Concentrado!$B$2:$B$199, "=Chihuahua")</f>
        <v>326796</v>
      </c>
      <c r="D4" s="8">
        <f>SUMIFS(Concentrado!E$2:E$199,Concentrado!$A$2:$A$199,"="&amp;$A4,Concentrado!$B$2:$B$199, "=Chihuahua")</f>
        <v>4.1399597147091987</v>
      </c>
    </row>
    <row r="5" spans="1:4" x14ac:dyDescent="0.25">
      <c r="A5" s="5">
        <v>2020</v>
      </c>
      <c r="B5" s="6">
        <f>SUMIFS(Concentrado!C$2:C$199,Concentrado!$A$2:$A$199,"="&amp;$A5,Concentrado!$B$2:$B$199, "=Chihuahua")</f>
        <v>59790</v>
      </c>
      <c r="C5" s="6">
        <f>SUMIFS(Concentrado!D$2:D$199,Concentrado!$A$2:$A$199,"="&amp;$A5,Concentrado!$B$2:$B$199, "=Chihuahua")</f>
        <v>221699</v>
      </c>
      <c r="D5" s="8">
        <f>SUMIFS(Concentrado!E$2:E$199,Concentrado!$A$2:$A$199,"="&amp;$A5,Concentrado!$B$2:$B$199, "=Chihuahua")</f>
        <v>3.7079611975246696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"=Chihuahua")</f>
        <v>60667</v>
      </c>
      <c r="C6" s="6">
        <f>SUMIFS(Concentrado!D$2:D$199,Concentrado!$A$2:$A$199,"="&amp;$A6,Concentrado!$B$2:$B$199, "=Chihuahua")</f>
        <v>239053</v>
      </c>
      <c r="D6" s="8">
        <f>SUMIFS(Concentrado!E$2:E$199,Concentrado!$A$2:$A$199,"="&amp;$A6,Concentrado!$B$2:$B$199, "=Chihuahua")</f>
        <v>3.9404124153163993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"=Chihuahua")</f>
        <v>65483</v>
      </c>
      <c r="C7" s="6">
        <f>SUMIFS(Concentrado!D$2:D$199,Concentrado!$A$2:$A$199,"="&amp;$A7,Concentrado!$B$2:$B$199, "=Chihuahua")</f>
        <v>237709</v>
      </c>
      <c r="D7" s="8">
        <f>SUMIFS(Concentrado!E$2:E$199,Concentrado!$A$2:$A$199,"="&amp;$A7,Concentrado!$B$2:$B$199, "=Chihuahua")</f>
        <v>3.6300871982041141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8" sqref="B38"/>
    </sheetView>
  </sheetViews>
  <sheetFormatPr baseColWidth="10" defaultColWidth="14.42578125" defaultRowHeight="15" customHeight="1" x14ac:dyDescent="0.25"/>
  <cols>
    <col min="1" max="1" width="12.140625" customWidth="1"/>
    <col min="2" max="2" width="12.5703125" customWidth="1"/>
    <col min="3" max="3" width="16.28515625" customWidth="1"/>
    <col min="4" max="4" width="18.140625" customWidth="1"/>
  </cols>
  <sheetData>
    <row r="1" spans="1:4" ht="28.5" x14ac:dyDescent="0.25">
      <c r="A1" s="1" t="s">
        <v>0</v>
      </c>
      <c r="B1" s="1" t="s">
        <v>2</v>
      </c>
      <c r="C1" s="1" t="s">
        <v>3</v>
      </c>
      <c r="D1" s="1" t="s">
        <v>4</v>
      </c>
    </row>
    <row r="2" spans="1:4" x14ac:dyDescent="0.25">
      <c r="A2" s="5">
        <v>2017</v>
      </c>
      <c r="B2" s="6">
        <f>SUMIFS(Concentrado!C$2:C$199,Concentrado!$A$2:$A$199,"="&amp;$A2,Concentrado!$B$2:$B$199, "=Ciudad de México")</f>
        <v>235581</v>
      </c>
      <c r="C2" s="6">
        <f>SUMIFS(Concentrado!D$2:D$199,Concentrado!$A$2:$A$199,"="&amp;$A2,Concentrado!$B$2:$B$199, "=Ciudad de México")</f>
        <v>1264261</v>
      </c>
      <c r="D2" s="8">
        <f>SUMIFS(Concentrado!E$2:E$199,Concentrado!$A$2:$A$199,"="&amp;$A2,Concentrado!$B$2:$B$199, "=Ciudad de México")</f>
        <v>5.3665660643260704</v>
      </c>
    </row>
    <row r="3" spans="1:4" x14ac:dyDescent="0.25">
      <c r="A3" s="5">
        <v>2018</v>
      </c>
      <c r="B3" s="6">
        <f>SUMIFS(Concentrado!C$2:C$199,Concentrado!$A$2:$A$199,"="&amp;$A3,Concentrado!$B$2:$B$199, "=Ciudad de México")</f>
        <v>249752</v>
      </c>
      <c r="C3" s="6">
        <f>SUMIFS(Concentrado!D$2:D$199,Concentrado!$A$2:$A$199,"="&amp;$A3,Concentrado!$B$2:$B$199, "=Ciudad de México")</f>
        <v>1423384</v>
      </c>
      <c r="D3" s="8">
        <f>SUMIFS(Concentrado!E$2:E$199,Concentrado!$A$2:$A$199,"="&amp;$A3,Concentrado!$B$2:$B$199, "=Ciudad de México")</f>
        <v>5.6991895960793109</v>
      </c>
    </row>
    <row r="4" spans="1:4" x14ac:dyDescent="0.25">
      <c r="A4" s="5">
        <v>2019</v>
      </c>
      <c r="B4" s="6">
        <f>SUMIFS(Concentrado!C$2:C$199,Concentrado!$A$2:$A$199,"="&amp;$A4,Concentrado!$B$2:$B$199, "=Ciudad de México")</f>
        <v>219172</v>
      </c>
      <c r="C4" s="6">
        <f>SUMIFS(Concentrado!D$2:D$199,Concentrado!$A$2:$A$199,"="&amp;$A4,Concentrado!$B$2:$B$199, "=Ciudad de México")</f>
        <v>1168784</v>
      </c>
      <c r="D4" s="8">
        <f>SUMIFS(Concentrado!E$2:E$199,Concentrado!$A$2:$A$199,"="&amp;$A4,Concentrado!$B$2:$B$199, "=Ciudad de México")</f>
        <v>5.3327249831182817</v>
      </c>
    </row>
    <row r="5" spans="1:4" x14ac:dyDescent="0.25">
      <c r="A5" s="5">
        <v>2020</v>
      </c>
      <c r="B5" s="6">
        <f>SUMIFS(Concentrado!C$2:C$199,Concentrado!$A$2:$A$199,"="&amp;$A5,Concentrado!$B$2:$B$199, "=Ciudad de México")</f>
        <v>171663</v>
      </c>
      <c r="C5" s="6">
        <f>SUMIFS(Concentrado!D$2:D$199,Concentrado!$A$2:$A$199,"="&amp;$A5,Concentrado!$B$2:$B$199, "=Ciudad de México")</f>
        <v>1054730</v>
      </c>
      <c r="D5" s="8">
        <f>SUMIFS(Concentrado!E$2:E$199,Concentrado!$A$2:$A$199,"="&amp;$A5,Concentrado!$B$2:$B$199, "=Ciudad de México")</f>
        <v>6.1441894875424525</v>
      </c>
    </row>
    <row r="6" spans="1:4" ht="15" customHeight="1" x14ac:dyDescent="0.25">
      <c r="A6" s="5">
        <v>2021</v>
      </c>
      <c r="B6" s="6">
        <f>SUMIFS(Concentrado!C$2:C$199,Concentrado!$A$2:$A$199,"="&amp;$A6,Concentrado!$B$2:$B$199, "=Ciudad de México")</f>
        <v>189816</v>
      </c>
      <c r="C6" s="6">
        <f>SUMIFS(Concentrado!D$2:D$199,Concentrado!$A$2:$A$199,"="&amp;$A6,Concentrado!$B$2:$B$199, "=Ciudad de México")</f>
        <v>1316671</v>
      </c>
      <c r="D6" s="8">
        <f>SUMIFS(Concentrado!E$2:E$199,Concentrado!$A$2:$A$199,"="&amp;$A6,Concentrado!$B$2:$B$199, "=Ciudad de México")</f>
        <v>6.936564883887554</v>
      </c>
    </row>
    <row r="7" spans="1:4" ht="15" customHeight="1" x14ac:dyDescent="0.25">
      <c r="A7" s="5">
        <v>2022</v>
      </c>
      <c r="B7" s="6">
        <f>SUMIFS(Concentrado!C$2:C$199,Concentrado!$A$2:$A$199,"="&amp;$A7,Concentrado!$B$2:$B$199, "=Ciudad de México")</f>
        <v>165641</v>
      </c>
      <c r="C7" s="6">
        <f>SUMIFS(Concentrado!D$2:D$199,Concentrado!$A$2:$A$199,"="&amp;$A7,Concentrado!$B$2:$B$199, "=Ciudad de México")</f>
        <v>934552</v>
      </c>
      <c r="D7" s="8">
        <f>SUMIFS(Concentrado!E$2:E$199,Concentrado!$A$2:$A$199,"="&amp;$A7,Concentrado!$B$2:$B$199, "=Ciudad de México")</f>
        <v>5.6420330715221469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2023-01-02T19:12:04Z</dcterms:modified>
</cp:coreProperties>
</file>