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EGRESOS_2022\Egresos hospitalarios por año\"/>
    </mc:Choice>
  </mc:AlternateContent>
  <bookViews>
    <workbookView xWindow="-105" yWindow="-105" windowWidth="23250" windowHeight="12570" tabRatio="865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  <c r="C7" i="4"/>
  <c r="D7" i="4"/>
  <c r="E7" i="4"/>
  <c r="F7" i="4"/>
  <c r="G7" i="4"/>
  <c r="B7" i="5"/>
  <c r="C7" i="5"/>
  <c r="D7" i="5"/>
  <c r="E7" i="5"/>
  <c r="F7" i="5"/>
  <c r="G7" i="5"/>
  <c r="B7" i="6"/>
  <c r="C7" i="6"/>
  <c r="D7" i="6"/>
  <c r="E7" i="6"/>
  <c r="F7" i="6"/>
  <c r="G7" i="6"/>
  <c r="B7" i="7"/>
  <c r="C7" i="7"/>
  <c r="D7" i="7"/>
  <c r="E7" i="7"/>
  <c r="F7" i="7"/>
  <c r="G7" i="7"/>
  <c r="B7" i="8"/>
  <c r="C7" i="8"/>
  <c r="D7" i="8"/>
  <c r="E7" i="8"/>
  <c r="F7" i="8"/>
  <c r="G7" i="8"/>
  <c r="B7" i="9"/>
  <c r="C7" i="9"/>
  <c r="D7" i="9"/>
  <c r="E7" i="9"/>
  <c r="F7" i="9"/>
  <c r="G7" i="9"/>
  <c r="B7" i="10"/>
  <c r="C7" i="10"/>
  <c r="D7" i="10"/>
  <c r="E7" i="10"/>
  <c r="F7" i="10"/>
  <c r="G7" i="10"/>
  <c r="B7" i="11"/>
  <c r="C7" i="11"/>
  <c r="D7" i="11"/>
  <c r="E7" i="11"/>
  <c r="F7" i="11"/>
  <c r="G7" i="11"/>
  <c r="B7" i="12"/>
  <c r="C7" i="12"/>
  <c r="D7" i="12"/>
  <c r="E7" i="12"/>
  <c r="F7" i="12"/>
  <c r="G7" i="12"/>
  <c r="B7" i="13"/>
  <c r="C7" i="13"/>
  <c r="D7" i="13"/>
  <c r="E7" i="13"/>
  <c r="F7" i="13"/>
  <c r="G7" i="13"/>
  <c r="B7" i="14"/>
  <c r="C7" i="14"/>
  <c r="D7" i="14"/>
  <c r="E7" i="14"/>
  <c r="F7" i="14"/>
  <c r="G7" i="14"/>
  <c r="B7" i="15"/>
  <c r="C7" i="15"/>
  <c r="D7" i="15"/>
  <c r="E7" i="15"/>
  <c r="F7" i="15"/>
  <c r="G7" i="15"/>
  <c r="B7" i="16"/>
  <c r="C7" i="16"/>
  <c r="D7" i="16"/>
  <c r="E7" i="16"/>
  <c r="F7" i="16"/>
  <c r="G7" i="16"/>
  <c r="B7" i="17"/>
  <c r="C7" i="17"/>
  <c r="D7" i="17"/>
  <c r="E7" i="17"/>
  <c r="F7" i="17"/>
  <c r="G7" i="17"/>
  <c r="B7" i="18"/>
  <c r="C7" i="18"/>
  <c r="D7" i="18"/>
  <c r="E7" i="18"/>
  <c r="F7" i="18"/>
  <c r="G7" i="18"/>
  <c r="B7" i="19"/>
  <c r="C7" i="19"/>
  <c r="D7" i="19"/>
  <c r="E7" i="19"/>
  <c r="F7" i="19"/>
  <c r="G7" i="19"/>
  <c r="B7" i="20"/>
  <c r="C7" i="20"/>
  <c r="D7" i="20"/>
  <c r="E7" i="20"/>
  <c r="F7" i="20"/>
  <c r="G7" i="20"/>
  <c r="B7" i="21"/>
  <c r="C7" i="21"/>
  <c r="D7" i="21"/>
  <c r="E7" i="21"/>
  <c r="F7" i="21"/>
  <c r="G7" i="21"/>
  <c r="B7" i="22"/>
  <c r="C7" i="22"/>
  <c r="D7" i="22"/>
  <c r="E7" i="22"/>
  <c r="F7" i="22"/>
  <c r="G7" i="22"/>
  <c r="B7" i="23"/>
  <c r="C7" i="23"/>
  <c r="D7" i="23"/>
  <c r="E7" i="23"/>
  <c r="F7" i="23"/>
  <c r="G7" i="23"/>
  <c r="B7" i="24"/>
  <c r="C7" i="24"/>
  <c r="D7" i="24"/>
  <c r="E7" i="24"/>
  <c r="F7" i="24"/>
  <c r="G7" i="24"/>
  <c r="B7" i="25"/>
  <c r="C7" i="25"/>
  <c r="D7" i="25"/>
  <c r="E7" i="25"/>
  <c r="F7" i="25"/>
  <c r="G7" i="25"/>
  <c r="B7" i="26"/>
  <c r="C7" i="26"/>
  <c r="D7" i="26"/>
  <c r="E7" i="26"/>
  <c r="F7" i="26"/>
  <c r="G7" i="26"/>
  <c r="B7" i="27"/>
  <c r="C7" i="27"/>
  <c r="D7" i="27"/>
  <c r="E7" i="27"/>
  <c r="F7" i="27"/>
  <c r="G7" i="27"/>
  <c r="B7" i="28"/>
  <c r="C7" i="28"/>
  <c r="D7" i="28"/>
  <c r="E7" i="28"/>
  <c r="F7" i="28"/>
  <c r="G7" i="28"/>
  <c r="B7" i="29"/>
  <c r="C7" i="29"/>
  <c r="D7" i="29"/>
  <c r="E7" i="29"/>
  <c r="F7" i="29"/>
  <c r="G7" i="29"/>
  <c r="B7" i="30"/>
  <c r="C7" i="30"/>
  <c r="D7" i="30"/>
  <c r="E7" i="30"/>
  <c r="F7" i="30"/>
  <c r="G7" i="30"/>
  <c r="B7" i="31"/>
  <c r="C7" i="31"/>
  <c r="D7" i="31"/>
  <c r="E7" i="31"/>
  <c r="F7" i="31"/>
  <c r="G7" i="31"/>
  <c r="B7" i="32"/>
  <c r="C7" i="32"/>
  <c r="D7" i="32"/>
  <c r="E7" i="32"/>
  <c r="F7" i="32"/>
  <c r="G7" i="32"/>
  <c r="B7" i="33"/>
  <c r="C7" i="33"/>
  <c r="D7" i="33"/>
  <c r="E7" i="33"/>
  <c r="F7" i="33"/>
  <c r="G7" i="33"/>
  <c r="B7" i="34"/>
  <c r="C7" i="34"/>
  <c r="D7" i="34"/>
  <c r="E7" i="34"/>
  <c r="F7" i="34"/>
  <c r="G7" i="34"/>
  <c r="B7" i="3"/>
  <c r="C7" i="3"/>
  <c r="D7" i="3"/>
  <c r="E7" i="3"/>
  <c r="F7" i="3"/>
  <c r="G7" i="3"/>
  <c r="G6" i="4"/>
  <c r="F6" i="4"/>
  <c r="E6" i="4"/>
  <c r="D6" i="4"/>
  <c r="C6" i="4"/>
  <c r="B6" i="4"/>
  <c r="H5" i="4"/>
  <c r="G5" i="4"/>
  <c r="F5" i="4"/>
  <c r="E5" i="4"/>
  <c r="D5" i="4"/>
  <c r="C5" i="4"/>
  <c r="B5" i="4"/>
  <c r="H4" i="4"/>
  <c r="G4" i="4"/>
  <c r="F4" i="4"/>
  <c r="E4" i="4"/>
  <c r="D4" i="4"/>
  <c r="C4" i="4"/>
  <c r="B4" i="4"/>
  <c r="H3" i="4"/>
  <c r="G3" i="4"/>
  <c r="F3" i="4"/>
  <c r="E3" i="4"/>
  <c r="D3" i="4"/>
  <c r="C3" i="4"/>
  <c r="B3" i="4"/>
  <c r="H2" i="4"/>
  <c r="G2" i="4"/>
  <c r="F2" i="4"/>
  <c r="E2" i="4"/>
  <c r="D2" i="4"/>
  <c r="C2" i="4"/>
  <c r="B2" i="4"/>
  <c r="G6" i="5"/>
  <c r="F6" i="5"/>
  <c r="E6" i="5"/>
  <c r="D6" i="5"/>
  <c r="C6" i="5"/>
  <c r="B6" i="5"/>
  <c r="H5" i="5"/>
  <c r="G5" i="5"/>
  <c r="F5" i="5"/>
  <c r="E5" i="5"/>
  <c r="D5" i="5"/>
  <c r="C5" i="5"/>
  <c r="B5" i="5"/>
  <c r="H4" i="5"/>
  <c r="G4" i="5"/>
  <c r="F4" i="5"/>
  <c r="E4" i="5"/>
  <c r="D4" i="5"/>
  <c r="C4" i="5"/>
  <c r="B4" i="5"/>
  <c r="H3" i="5"/>
  <c r="G3" i="5"/>
  <c r="F3" i="5"/>
  <c r="E3" i="5"/>
  <c r="D3" i="5"/>
  <c r="C3" i="5"/>
  <c r="B3" i="5"/>
  <c r="H2" i="5"/>
  <c r="G2" i="5"/>
  <c r="F2" i="5"/>
  <c r="E2" i="5"/>
  <c r="D2" i="5"/>
  <c r="C2" i="5"/>
  <c r="B2" i="5"/>
  <c r="G6" i="6"/>
  <c r="F6" i="6"/>
  <c r="E6" i="6"/>
  <c r="D6" i="6"/>
  <c r="C6" i="6"/>
  <c r="B6" i="6"/>
  <c r="H5" i="6"/>
  <c r="G5" i="6"/>
  <c r="F5" i="6"/>
  <c r="E5" i="6"/>
  <c r="D5" i="6"/>
  <c r="C5" i="6"/>
  <c r="B5" i="6"/>
  <c r="H4" i="6"/>
  <c r="G4" i="6"/>
  <c r="F4" i="6"/>
  <c r="E4" i="6"/>
  <c r="D4" i="6"/>
  <c r="C4" i="6"/>
  <c r="B4" i="6"/>
  <c r="H3" i="6"/>
  <c r="G3" i="6"/>
  <c r="F3" i="6"/>
  <c r="E3" i="6"/>
  <c r="D3" i="6"/>
  <c r="C3" i="6"/>
  <c r="B3" i="6"/>
  <c r="H2" i="6"/>
  <c r="G2" i="6"/>
  <c r="F2" i="6"/>
  <c r="E2" i="6"/>
  <c r="D2" i="6"/>
  <c r="C2" i="6"/>
  <c r="B2" i="6"/>
  <c r="G6" i="7"/>
  <c r="F6" i="7"/>
  <c r="E6" i="7"/>
  <c r="D6" i="7"/>
  <c r="C6" i="7"/>
  <c r="B6" i="7"/>
  <c r="H5" i="7"/>
  <c r="G5" i="7"/>
  <c r="F5" i="7"/>
  <c r="E5" i="7"/>
  <c r="D5" i="7"/>
  <c r="C5" i="7"/>
  <c r="B5" i="7"/>
  <c r="H4" i="7"/>
  <c r="G4" i="7"/>
  <c r="F4" i="7"/>
  <c r="E4" i="7"/>
  <c r="D4" i="7"/>
  <c r="C4" i="7"/>
  <c r="B4" i="7"/>
  <c r="H3" i="7"/>
  <c r="G3" i="7"/>
  <c r="F3" i="7"/>
  <c r="E3" i="7"/>
  <c r="D3" i="7"/>
  <c r="C3" i="7"/>
  <c r="B3" i="7"/>
  <c r="H2" i="7"/>
  <c r="G2" i="7"/>
  <c r="F2" i="7"/>
  <c r="E2" i="7"/>
  <c r="D2" i="7"/>
  <c r="C2" i="7"/>
  <c r="B2" i="7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H3" i="8"/>
  <c r="G3" i="8"/>
  <c r="F3" i="8"/>
  <c r="E3" i="8"/>
  <c r="D3" i="8"/>
  <c r="C3" i="8"/>
  <c r="B3" i="8"/>
  <c r="H2" i="8"/>
  <c r="G2" i="8"/>
  <c r="F2" i="8"/>
  <c r="E2" i="8"/>
  <c r="D2" i="8"/>
  <c r="C2" i="8"/>
  <c r="B2" i="8"/>
  <c r="G6" i="9"/>
  <c r="F6" i="9"/>
  <c r="E6" i="9"/>
  <c r="D6" i="9"/>
  <c r="C6" i="9"/>
  <c r="B6" i="9"/>
  <c r="H5" i="9"/>
  <c r="G5" i="9"/>
  <c r="F5" i="9"/>
  <c r="E5" i="9"/>
  <c r="D5" i="9"/>
  <c r="C5" i="9"/>
  <c r="B5" i="9"/>
  <c r="H4" i="9"/>
  <c r="G4" i="9"/>
  <c r="F4" i="9"/>
  <c r="E4" i="9"/>
  <c r="D4" i="9"/>
  <c r="C4" i="9"/>
  <c r="B4" i="9"/>
  <c r="H3" i="9"/>
  <c r="G3" i="9"/>
  <c r="F3" i="9"/>
  <c r="E3" i="9"/>
  <c r="D3" i="9"/>
  <c r="C3" i="9"/>
  <c r="B3" i="9"/>
  <c r="H2" i="9"/>
  <c r="G2" i="9"/>
  <c r="F2" i="9"/>
  <c r="E2" i="9"/>
  <c r="D2" i="9"/>
  <c r="C2" i="9"/>
  <c r="B2" i="9"/>
  <c r="G6" i="10"/>
  <c r="F6" i="10"/>
  <c r="E6" i="10"/>
  <c r="D6" i="10"/>
  <c r="C6" i="10"/>
  <c r="B6" i="10"/>
  <c r="H5" i="10"/>
  <c r="G5" i="10"/>
  <c r="F5" i="10"/>
  <c r="E5" i="10"/>
  <c r="D5" i="10"/>
  <c r="C5" i="10"/>
  <c r="B5" i="10"/>
  <c r="H4" i="10"/>
  <c r="G4" i="10"/>
  <c r="F4" i="10"/>
  <c r="E4" i="10"/>
  <c r="D4" i="10"/>
  <c r="C4" i="10"/>
  <c r="B4" i="10"/>
  <c r="H3" i="10"/>
  <c r="G3" i="10"/>
  <c r="F3" i="10"/>
  <c r="E3" i="10"/>
  <c r="D3" i="10"/>
  <c r="C3" i="10"/>
  <c r="B3" i="10"/>
  <c r="H2" i="10"/>
  <c r="G2" i="10"/>
  <c r="F2" i="10"/>
  <c r="E2" i="10"/>
  <c r="D2" i="10"/>
  <c r="C2" i="10"/>
  <c r="B2" i="10"/>
  <c r="G6" i="11"/>
  <c r="F6" i="11"/>
  <c r="E6" i="11"/>
  <c r="D6" i="11"/>
  <c r="C6" i="11"/>
  <c r="B6" i="11"/>
  <c r="H5" i="11"/>
  <c r="G5" i="11"/>
  <c r="F5" i="11"/>
  <c r="E5" i="11"/>
  <c r="D5" i="11"/>
  <c r="C5" i="11"/>
  <c r="B5" i="11"/>
  <c r="H4" i="11"/>
  <c r="G4" i="11"/>
  <c r="F4" i="11"/>
  <c r="E4" i="11"/>
  <c r="D4" i="11"/>
  <c r="C4" i="11"/>
  <c r="B4" i="11"/>
  <c r="H3" i="11"/>
  <c r="G3" i="11"/>
  <c r="F3" i="11"/>
  <c r="E3" i="11"/>
  <c r="D3" i="11"/>
  <c r="C3" i="11"/>
  <c r="B3" i="11"/>
  <c r="H2" i="11"/>
  <c r="G2" i="11"/>
  <c r="F2" i="11"/>
  <c r="E2" i="11"/>
  <c r="D2" i="11"/>
  <c r="C2" i="11"/>
  <c r="B2" i="11"/>
  <c r="G6" i="12"/>
  <c r="F6" i="12"/>
  <c r="E6" i="12"/>
  <c r="D6" i="12"/>
  <c r="C6" i="12"/>
  <c r="B6" i="12"/>
  <c r="H5" i="12"/>
  <c r="G5" i="12"/>
  <c r="F5" i="12"/>
  <c r="E5" i="12"/>
  <c r="D5" i="12"/>
  <c r="C5" i="12"/>
  <c r="B5" i="12"/>
  <c r="H4" i="12"/>
  <c r="G4" i="12"/>
  <c r="F4" i="12"/>
  <c r="E4" i="12"/>
  <c r="D4" i="12"/>
  <c r="C4" i="12"/>
  <c r="B4" i="12"/>
  <c r="H3" i="12"/>
  <c r="G3" i="12"/>
  <c r="F3" i="12"/>
  <c r="E3" i="12"/>
  <c r="D3" i="12"/>
  <c r="C3" i="12"/>
  <c r="B3" i="12"/>
  <c r="H2" i="12"/>
  <c r="G2" i="12"/>
  <c r="F2" i="12"/>
  <c r="E2" i="12"/>
  <c r="D2" i="12"/>
  <c r="C2" i="12"/>
  <c r="B2" i="12"/>
  <c r="G6" i="13"/>
  <c r="F6" i="13"/>
  <c r="E6" i="13"/>
  <c r="D6" i="13"/>
  <c r="C6" i="13"/>
  <c r="B6" i="13"/>
  <c r="H5" i="13"/>
  <c r="G5" i="13"/>
  <c r="F5" i="13"/>
  <c r="E5" i="13"/>
  <c r="D5" i="13"/>
  <c r="C5" i="13"/>
  <c r="B5" i="13"/>
  <c r="H4" i="13"/>
  <c r="G4" i="13"/>
  <c r="F4" i="13"/>
  <c r="E4" i="13"/>
  <c r="D4" i="13"/>
  <c r="C4" i="13"/>
  <c r="B4" i="13"/>
  <c r="H3" i="13"/>
  <c r="G3" i="13"/>
  <c r="F3" i="13"/>
  <c r="E3" i="13"/>
  <c r="D3" i="13"/>
  <c r="C3" i="13"/>
  <c r="B3" i="13"/>
  <c r="H2" i="13"/>
  <c r="G2" i="13"/>
  <c r="F2" i="13"/>
  <c r="E2" i="13"/>
  <c r="D2" i="13"/>
  <c r="C2" i="13"/>
  <c r="B2" i="13"/>
  <c r="G6" i="14"/>
  <c r="F6" i="14"/>
  <c r="E6" i="14"/>
  <c r="D6" i="14"/>
  <c r="C6" i="14"/>
  <c r="B6" i="14"/>
  <c r="H5" i="14"/>
  <c r="G5" i="14"/>
  <c r="F5" i="14"/>
  <c r="E5" i="14"/>
  <c r="D5" i="14"/>
  <c r="C5" i="14"/>
  <c r="B5" i="14"/>
  <c r="H4" i="14"/>
  <c r="G4" i="14"/>
  <c r="F4" i="14"/>
  <c r="E4" i="14"/>
  <c r="D4" i="14"/>
  <c r="C4" i="14"/>
  <c r="B4" i="14"/>
  <c r="H3" i="14"/>
  <c r="G3" i="14"/>
  <c r="F3" i="14"/>
  <c r="E3" i="14"/>
  <c r="D3" i="14"/>
  <c r="C3" i="14"/>
  <c r="B3" i="14"/>
  <c r="H2" i="14"/>
  <c r="G2" i="14"/>
  <c r="F2" i="14"/>
  <c r="E2" i="14"/>
  <c r="D2" i="14"/>
  <c r="C2" i="14"/>
  <c r="B2" i="14"/>
  <c r="G6" i="15"/>
  <c r="F6" i="15"/>
  <c r="E6" i="15"/>
  <c r="D6" i="15"/>
  <c r="C6" i="15"/>
  <c r="B6" i="15"/>
  <c r="H5" i="15"/>
  <c r="G5" i="15"/>
  <c r="F5" i="15"/>
  <c r="E5" i="15"/>
  <c r="D5" i="15"/>
  <c r="C5" i="15"/>
  <c r="B5" i="15"/>
  <c r="H4" i="15"/>
  <c r="G4" i="15"/>
  <c r="F4" i="15"/>
  <c r="E4" i="15"/>
  <c r="D4" i="15"/>
  <c r="C4" i="15"/>
  <c r="B4" i="15"/>
  <c r="H3" i="15"/>
  <c r="G3" i="15"/>
  <c r="F3" i="15"/>
  <c r="E3" i="15"/>
  <c r="D3" i="15"/>
  <c r="C3" i="15"/>
  <c r="B3" i="15"/>
  <c r="H2" i="15"/>
  <c r="G2" i="15"/>
  <c r="F2" i="15"/>
  <c r="E2" i="15"/>
  <c r="D2" i="15"/>
  <c r="C2" i="15"/>
  <c r="B2" i="15"/>
  <c r="G6" i="16"/>
  <c r="F6" i="16"/>
  <c r="E6" i="16"/>
  <c r="D6" i="16"/>
  <c r="C6" i="16"/>
  <c r="B6" i="16"/>
  <c r="H5" i="16"/>
  <c r="G5" i="16"/>
  <c r="F5" i="16"/>
  <c r="E5" i="16"/>
  <c r="D5" i="16"/>
  <c r="C5" i="16"/>
  <c r="B5" i="16"/>
  <c r="H4" i="16"/>
  <c r="G4" i="16"/>
  <c r="F4" i="16"/>
  <c r="E4" i="16"/>
  <c r="D4" i="16"/>
  <c r="C4" i="16"/>
  <c r="B4" i="16"/>
  <c r="H3" i="16"/>
  <c r="G3" i="16"/>
  <c r="F3" i="16"/>
  <c r="E3" i="16"/>
  <c r="D3" i="16"/>
  <c r="C3" i="16"/>
  <c r="B3" i="16"/>
  <c r="H2" i="16"/>
  <c r="G2" i="16"/>
  <c r="F2" i="16"/>
  <c r="E2" i="16"/>
  <c r="D2" i="16"/>
  <c r="C2" i="16"/>
  <c r="B2" i="16"/>
  <c r="G6" i="17"/>
  <c r="F6" i="17"/>
  <c r="E6" i="17"/>
  <c r="D6" i="17"/>
  <c r="C6" i="17"/>
  <c r="B6" i="17"/>
  <c r="H5" i="17"/>
  <c r="G5" i="17"/>
  <c r="F5" i="17"/>
  <c r="E5" i="17"/>
  <c r="D5" i="17"/>
  <c r="C5" i="17"/>
  <c r="B5" i="17"/>
  <c r="H4" i="17"/>
  <c r="G4" i="17"/>
  <c r="F4" i="17"/>
  <c r="E4" i="17"/>
  <c r="D4" i="17"/>
  <c r="C4" i="17"/>
  <c r="B4" i="17"/>
  <c r="H3" i="17"/>
  <c r="G3" i="17"/>
  <c r="F3" i="17"/>
  <c r="E3" i="17"/>
  <c r="D3" i="17"/>
  <c r="C3" i="17"/>
  <c r="B3" i="17"/>
  <c r="H2" i="17"/>
  <c r="G2" i="17"/>
  <c r="F2" i="17"/>
  <c r="E2" i="17"/>
  <c r="D2" i="17"/>
  <c r="C2" i="17"/>
  <c r="B2" i="17"/>
  <c r="G6" i="18"/>
  <c r="F6" i="18"/>
  <c r="E6" i="18"/>
  <c r="D6" i="18"/>
  <c r="C6" i="18"/>
  <c r="B6" i="18"/>
  <c r="H5" i="18"/>
  <c r="G5" i="18"/>
  <c r="F5" i="18"/>
  <c r="E5" i="18"/>
  <c r="D5" i="18"/>
  <c r="C5" i="18"/>
  <c r="B5" i="18"/>
  <c r="H4" i="18"/>
  <c r="G4" i="18"/>
  <c r="F4" i="18"/>
  <c r="E4" i="18"/>
  <c r="D4" i="18"/>
  <c r="C4" i="18"/>
  <c r="B4" i="18"/>
  <c r="H3" i="18"/>
  <c r="G3" i="18"/>
  <c r="F3" i="18"/>
  <c r="E3" i="18"/>
  <c r="D3" i="18"/>
  <c r="C3" i="18"/>
  <c r="B3" i="18"/>
  <c r="H2" i="18"/>
  <c r="G2" i="18"/>
  <c r="F2" i="18"/>
  <c r="E2" i="18"/>
  <c r="D2" i="18"/>
  <c r="C2" i="18"/>
  <c r="B2" i="18"/>
  <c r="G6" i="19"/>
  <c r="F6" i="19"/>
  <c r="E6" i="19"/>
  <c r="D6" i="19"/>
  <c r="C6" i="19"/>
  <c r="B6" i="19"/>
  <c r="H5" i="19"/>
  <c r="G5" i="19"/>
  <c r="F5" i="19"/>
  <c r="E5" i="19"/>
  <c r="D5" i="19"/>
  <c r="C5" i="19"/>
  <c r="B5" i="19"/>
  <c r="H4" i="19"/>
  <c r="G4" i="19"/>
  <c r="F4" i="19"/>
  <c r="E4" i="19"/>
  <c r="D4" i="19"/>
  <c r="C4" i="19"/>
  <c r="B4" i="19"/>
  <c r="H3" i="19"/>
  <c r="G3" i="19"/>
  <c r="F3" i="19"/>
  <c r="E3" i="19"/>
  <c r="D3" i="19"/>
  <c r="C3" i="19"/>
  <c r="B3" i="19"/>
  <c r="H2" i="19"/>
  <c r="G2" i="19"/>
  <c r="F2" i="19"/>
  <c r="E2" i="19"/>
  <c r="D2" i="19"/>
  <c r="C2" i="19"/>
  <c r="B2" i="19"/>
  <c r="G6" i="20"/>
  <c r="F6" i="20"/>
  <c r="E6" i="20"/>
  <c r="D6" i="20"/>
  <c r="C6" i="20"/>
  <c r="B6" i="20"/>
  <c r="H5" i="20"/>
  <c r="G5" i="20"/>
  <c r="F5" i="20"/>
  <c r="E5" i="20"/>
  <c r="D5" i="20"/>
  <c r="C5" i="20"/>
  <c r="B5" i="20"/>
  <c r="H4" i="20"/>
  <c r="G4" i="20"/>
  <c r="F4" i="20"/>
  <c r="E4" i="20"/>
  <c r="D4" i="20"/>
  <c r="C4" i="20"/>
  <c r="B4" i="20"/>
  <c r="H3" i="20"/>
  <c r="G3" i="20"/>
  <c r="F3" i="20"/>
  <c r="E3" i="20"/>
  <c r="D3" i="20"/>
  <c r="C3" i="20"/>
  <c r="B3" i="20"/>
  <c r="H2" i="20"/>
  <c r="G2" i="20"/>
  <c r="F2" i="20"/>
  <c r="E2" i="20"/>
  <c r="D2" i="20"/>
  <c r="C2" i="20"/>
  <c r="B2" i="20"/>
  <c r="G6" i="21"/>
  <c r="F6" i="21"/>
  <c r="E6" i="21"/>
  <c r="D6" i="21"/>
  <c r="C6" i="21"/>
  <c r="B6" i="21"/>
  <c r="H5" i="21"/>
  <c r="G5" i="21"/>
  <c r="F5" i="21"/>
  <c r="E5" i="21"/>
  <c r="D5" i="21"/>
  <c r="C5" i="21"/>
  <c r="B5" i="21"/>
  <c r="H4" i="21"/>
  <c r="G4" i="21"/>
  <c r="F4" i="21"/>
  <c r="E4" i="21"/>
  <c r="D4" i="21"/>
  <c r="C4" i="21"/>
  <c r="B4" i="21"/>
  <c r="H3" i="21"/>
  <c r="G3" i="21"/>
  <c r="F3" i="21"/>
  <c r="E3" i="21"/>
  <c r="D3" i="21"/>
  <c r="C3" i="21"/>
  <c r="B3" i="21"/>
  <c r="H2" i="21"/>
  <c r="G2" i="21"/>
  <c r="F2" i="21"/>
  <c r="E2" i="21"/>
  <c r="D2" i="21"/>
  <c r="C2" i="21"/>
  <c r="B2" i="21"/>
  <c r="G6" i="22"/>
  <c r="F6" i="22"/>
  <c r="E6" i="22"/>
  <c r="D6" i="22"/>
  <c r="C6" i="22"/>
  <c r="B6" i="22"/>
  <c r="H5" i="22"/>
  <c r="G5" i="22"/>
  <c r="F5" i="22"/>
  <c r="E5" i="22"/>
  <c r="D5" i="22"/>
  <c r="C5" i="22"/>
  <c r="B5" i="22"/>
  <c r="H4" i="22"/>
  <c r="G4" i="22"/>
  <c r="F4" i="22"/>
  <c r="E4" i="22"/>
  <c r="D4" i="22"/>
  <c r="C4" i="22"/>
  <c r="B4" i="22"/>
  <c r="H3" i="22"/>
  <c r="G3" i="22"/>
  <c r="F3" i="22"/>
  <c r="E3" i="22"/>
  <c r="D3" i="22"/>
  <c r="C3" i="22"/>
  <c r="B3" i="22"/>
  <c r="H2" i="22"/>
  <c r="G2" i="22"/>
  <c r="F2" i="22"/>
  <c r="E2" i="22"/>
  <c r="D2" i="22"/>
  <c r="C2" i="22"/>
  <c r="B2" i="22"/>
  <c r="G6" i="23"/>
  <c r="F6" i="23"/>
  <c r="E6" i="23"/>
  <c r="D6" i="23"/>
  <c r="C6" i="23"/>
  <c r="B6" i="23"/>
  <c r="H5" i="23"/>
  <c r="G5" i="23"/>
  <c r="F5" i="23"/>
  <c r="E5" i="23"/>
  <c r="D5" i="23"/>
  <c r="C5" i="23"/>
  <c r="B5" i="23"/>
  <c r="H4" i="23"/>
  <c r="G4" i="23"/>
  <c r="F4" i="23"/>
  <c r="E4" i="23"/>
  <c r="D4" i="23"/>
  <c r="C4" i="23"/>
  <c r="B4" i="23"/>
  <c r="H3" i="23"/>
  <c r="G3" i="23"/>
  <c r="F3" i="23"/>
  <c r="E3" i="23"/>
  <c r="D3" i="23"/>
  <c r="C3" i="23"/>
  <c r="B3" i="23"/>
  <c r="H2" i="23"/>
  <c r="G2" i="23"/>
  <c r="F2" i="23"/>
  <c r="E2" i="23"/>
  <c r="D2" i="23"/>
  <c r="C2" i="23"/>
  <c r="B2" i="23"/>
  <c r="G6" i="24"/>
  <c r="F6" i="24"/>
  <c r="E6" i="24"/>
  <c r="D6" i="24"/>
  <c r="C6" i="24"/>
  <c r="B6" i="24"/>
  <c r="H5" i="24"/>
  <c r="G5" i="24"/>
  <c r="F5" i="24"/>
  <c r="E5" i="24"/>
  <c r="D5" i="24"/>
  <c r="C5" i="24"/>
  <c r="B5" i="24"/>
  <c r="H4" i="24"/>
  <c r="G4" i="24"/>
  <c r="F4" i="24"/>
  <c r="E4" i="24"/>
  <c r="D4" i="24"/>
  <c r="C4" i="24"/>
  <c r="B4" i="24"/>
  <c r="H3" i="24"/>
  <c r="G3" i="24"/>
  <c r="F3" i="24"/>
  <c r="E3" i="24"/>
  <c r="D3" i="24"/>
  <c r="C3" i="24"/>
  <c r="B3" i="24"/>
  <c r="H2" i="24"/>
  <c r="G2" i="24"/>
  <c r="F2" i="24"/>
  <c r="E2" i="24"/>
  <c r="D2" i="24"/>
  <c r="C2" i="24"/>
  <c r="B2" i="24"/>
  <c r="G6" i="25"/>
  <c r="F6" i="25"/>
  <c r="E6" i="25"/>
  <c r="D6" i="25"/>
  <c r="C6" i="25"/>
  <c r="B6" i="25"/>
  <c r="H5" i="25"/>
  <c r="G5" i="25"/>
  <c r="F5" i="25"/>
  <c r="E5" i="25"/>
  <c r="D5" i="25"/>
  <c r="C5" i="25"/>
  <c r="B5" i="25"/>
  <c r="H4" i="25"/>
  <c r="G4" i="25"/>
  <c r="F4" i="25"/>
  <c r="E4" i="25"/>
  <c r="D4" i="25"/>
  <c r="C4" i="25"/>
  <c r="B4" i="25"/>
  <c r="H3" i="25"/>
  <c r="G3" i="25"/>
  <c r="F3" i="25"/>
  <c r="E3" i="25"/>
  <c r="D3" i="25"/>
  <c r="C3" i="25"/>
  <c r="B3" i="25"/>
  <c r="H2" i="25"/>
  <c r="G2" i="25"/>
  <c r="F2" i="25"/>
  <c r="E2" i="25"/>
  <c r="D2" i="25"/>
  <c r="C2" i="25"/>
  <c r="B2" i="25"/>
  <c r="G6" i="26"/>
  <c r="F6" i="26"/>
  <c r="E6" i="26"/>
  <c r="D6" i="26"/>
  <c r="C6" i="26"/>
  <c r="B6" i="26"/>
  <c r="H5" i="26"/>
  <c r="G5" i="26"/>
  <c r="F5" i="26"/>
  <c r="E5" i="26"/>
  <c r="D5" i="26"/>
  <c r="C5" i="26"/>
  <c r="B5" i="26"/>
  <c r="G4" i="26"/>
  <c r="F4" i="26"/>
  <c r="E4" i="26"/>
  <c r="D4" i="26"/>
  <c r="C4" i="26"/>
  <c r="B4" i="26"/>
  <c r="H3" i="26"/>
  <c r="G3" i="26"/>
  <c r="F3" i="26"/>
  <c r="E3" i="26"/>
  <c r="D3" i="26"/>
  <c r="C3" i="26"/>
  <c r="B3" i="26"/>
  <c r="H2" i="26"/>
  <c r="G2" i="26"/>
  <c r="F2" i="26"/>
  <c r="E2" i="26"/>
  <c r="D2" i="26"/>
  <c r="C2" i="26"/>
  <c r="B2" i="26"/>
  <c r="G6" i="27"/>
  <c r="F6" i="27"/>
  <c r="E6" i="27"/>
  <c r="D6" i="27"/>
  <c r="C6" i="27"/>
  <c r="B6" i="27"/>
  <c r="H5" i="27"/>
  <c r="G5" i="27"/>
  <c r="F5" i="27"/>
  <c r="E5" i="27"/>
  <c r="D5" i="27"/>
  <c r="C5" i="27"/>
  <c r="B5" i="27"/>
  <c r="G4" i="27"/>
  <c r="F4" i="27"/>
  <c r="E4" i="27"/>
  <c r="D4" i="27"/>
  <c r="C4" i="27"/>
  <c r="B4" i="27"/>
  <c r="H3" i="27"/>
  <c r="G3" i="27"/>
  <c r="F3" i="27"/>
  <c r="E3" i="27"/>
  <c r="D3" i="27"/>
  <c r="C3" i="27"/>
  <c r="B3" i="27"/>
  <c r="H2" i="27"/>
  <c r="G2" i="27"/>
  <c r="F2" i="27"/>
  <c r="E2" i="27"/>
  <c r="D2" i="27"/>
  <c r="C2" i="27"/>
  <c r="B2" i="27"/>
  <c r="G6" i="28"/>
  <c r="F6" i="28"/>
  <c r="E6" i="28"/>
  <c r="D6" i="28"/>
  <c r="C6" i="28"/>
  <c r="B6" i="28"/>
  <c r="H5" i="28"/>
  <c r="G5" i="28"/>
  <c r="F5" i="28"/>
  <c r="E5" i="28"/>
  <c r="D5" i="28"/>
  <c r="C5" i="28"/>
  <c r="B5" i="28"/>
  <c r="H4" i="28"/>
  <c r="G4" i="28"/>
  <c r="F4" i="28"/>
  <c r="E4" i="28"/>
  <c r="D4" i="28"/>
  <c r="C4" i="28"/>
  <c r="B4" i="28"/>
  <c r="H3" i="28"/>
  <c r="G3" i="28"/>
  <c r="F3" i="28"/>
  <c r="E3" i="28"/>
  <c r="D3" i="28"/>
  <c r="C3" i="28"/>
  <c r="B3" i="28"/>
  <c r="H2" i="28"/>
  <c r="G2" i="28"/>
  <c r="F2" i="28"/>
  <c r="E2" i="28"/>
  <c r="D2" i="28"/>
  <c r="C2" i="28"/>
  <c r="B2" i="28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G4" i="29"/>
  <c r="F4" i="29"/>
  <c r="E4" i="29"/>
  <c r="D4" i="29"/>
  <c r="C4" i="29"/>
  <c r="B4" i="29"/>
  <c r="H3" i="29"/>
  <c r="G3" i="29"/>
  <c r="F3" i="29"/>
  <c r="E3" i="29"/>
  <c r="D3" i="29"/>
  <c r="C3" i="29"/>
  <c r="B3" i="29"/>
  <c r="H2" i="29"/>
  <c r="G2" i="29"/>
  <c r="F2" i="29"/>
  <c r="E2" i="29"/>
  <c r="D2" i="29"/>
  <c r="C2" i="29"/>
  <c r="B2" i="29"/>
  <c r="G6" i="30"/>
  <c r="F6" i="30"/>
  <c r="E6" i="30"/>
  <c r="D6" i="30"/>
  <c r="C6" i="30"/>
  <c r="B6" i="30"/>
  <c r="H5" i="30"/>
  <c r="G5" i="30"/>
  <c r="F5" i="30"/>
  <c r="E5" i="30"/>
  <c r="D5" i="30"/>
  <c r="C5" i="30"/>
  <c r="B5" i="30"/>
  <c r="H4" i="30"/>
  <c r="G4" i="30"/>
  <c r="F4" i="30"/>
  <c r="E4" i="30"/>
  <c r="D4" i="30"/>
  <c r="C4" i="30"/>
  <c r="B4" i="30"/>
  <c r="H3" i="30"/>
  <c r="G3" i="30"/>
  <c r="F3" i="30"/>
  <c r="E3" i="30"/>
  <c r="D3" i="30"/>
  <c r="C3" i="30"/>
  <c r="B3" i="30"/>
  <c r="H2" i="30"/>
  <c r="G2" i="30"/>
  <c r="F2" i="30"/>
  <c r="E2" i="30"/>
  <c r="D2" i="30"/>
  <c r="C2" i="30"/>
  <c r="B2" i="30"/>
  <c r="G6" i="31"/>
  <c r="F6" i="31"/>
  <c r="E6" i="31"/>
  <c r="D6" i="31"/>
  <c r="C6" i="31"/>
  <c r="B6" i="31"/>
  <c r="H5" i="31"/>
  <c r="G5" i="31"/>
  <c r="F5" i="31"/>
  <c r="E5" i="31"/>
  <c r="D5" i="31"/>
  <c r="C5" i="31"/>
  <c r="B5" i="31"/>
  <c r="H4" i="31"/>
  <c r="G4" i="31"/>
  <c r="F4" i="31"/>
  <c r="E4" i="31"/>
  <c r="D4" i="31"/>
  <c r="C4" i="31"/>
  <c r="B4" i="31"/>
  <c r="H3" i="31"/>
  <c r="G3" i="31"/>
  <c r="F3" i="31"/>
  <c r="E3" i="31"/>
  <c r="D3" i="31"/>
  <c r="C3" i="31"/>
  <c r="B3" i="31"/>
  <c r="H2" i="31"/>
  <c r="G2" i="31"/>
  <c r="F2" i="31"/>
  <c r="E2" i="31"/>
  <c r="D2" i="31"/>
  <c r="C2" i="31"/>
  <c r="B2" i="31"/>
  <c r="G6" i="32"/>
  <c r="F6" i="32"/>
  <c r="E6" i="32"/>
  <c r="D6" i="32"/>
  <c r="C6" i="32"/>
  <c r="B6" i="32"/>
  <c r="H5" i="32"/>
  <c r="G5" i="32"/>
  <c r="F5" i="32"/>
  <c r="E5" i="32"/>
  <c r="D5" i="32"/>
  <c r="C5" i="32"/>
  <c r="B5" i="32"/>
  <c r="H4" i="32"/>
  <c r="G4" i="32"/>
  <c r="F4" i="32"/>
  <c r="E4" i="32"/>
  <c r="D4" i="32"/>
  <c r="C4" i="32"/>
  <c r="B4" i="32"/>
  <c r="H3" i="32"/>
  <c r="G3" i="32"/>
  <c r="F3" i="32"/>
  <c r="E3" i="32"/>
  <c r="D3" i="32"/>
  <c r="C3" i="32"/>
  <c r="B3" i="32"/>
  <c r="H2" i="32"/>
  <c r="G2" i="32"/>
  <c r="F2" i="32"/>
  <c r="E2" i="32"/>
  <c r="D2" i="32"/>
  <c r="C2" i="32"/>
  <c r="B2" i="32"/>
  <c r="G6" i="33"/>
  <c r="F6" i="33"/>
  <c r="E6" i="33"/>
  <c r="D6" i="33"/>
  <c r="C6" i="33"/>
  <c r="B6" i="33"/>
  <c r="H5" i="33"/>
  <c r="G5" i="33"/>
  <c r="F5" i="33"/>
  <c r="E5" i="33"/>
  <c r="D5" i="33"/>
  <c r="C5" i="33"/>
  <c r="B5" i="33"/>
  <c r="H4" i="33"/>
  <c r="G4" i="33"/>
  <c r="F4" i="33"/>
  <c r="E4" i="33"/>
  <c r="D4" i="33"/>
  <c r="C4" i="33"/>
  <c r="B4" i="33"/>
  <c r="H3" i="33"/>
  <c r="G3" i="33"/>
  <c r="F3" i="33"/>
  <c r="E3" i="33"/>
  <c r="D3" i="33"/>
  <c r="C3" i="33"/>
  <c r="B3" i="33"/>
  <c r="H2" i="33"/>
  <c r="G2" i="33"/>
  <c r="F2" i="33"/>
  <c r="E2" i="33"/>
  <c r="D2" i="33"/>
  <c r="C2" i="33"/>
  <c r="B2" i="33"/>
  <c r="G6" i="34"/>
  <c r="F6" i="34"/>
  <c r="E6" i="34"/>
  <c r="D6" i="34"/>
  <c r="C6" i="34"/>
  <c r="B6" i="34"/>
  <c r="H5" i="34"/>
  <c r="G5" i="34"/>
  <c r="F5" i="34"/>
  <c r="E5" i="34"/>
  <c r="D5" i="34"/>
  <c r="C5" i="34"/>
  <c r="B5" i="34"/>
  <c r="H4" i="34"/>
  <c r="G4" i="34"/>
  <c r="F4" i="34"/>
  <c r="E4" i="34"/>
  <c r="D4" i="34"/>
  <c r="C4" i="34"/>
  <c r="B4" i="34"/>
  <c r="H3" i="34"/>
  <c r="G3" i="34"/>
  <c r="F3" i="34"/>
  <c r="E3" i="34"/>
  <c r="D3" i="34"/>
  <c r="C3" i="34"/>
  <c r="B3" i="34"/>
  <c r="H2" i="34"/>
  <c r="G2" i="34"/>
  <c r="F2" i="34"/>
  <c r="E2" i="34"/>
  <c r="D2" i="34"/>
  <c r="C2" i="34"/>
  <c r="B2" i="34"/>
  <c r="G6" i="3"/>
  <c r="F6" i="3"/>
  <c r="E6" i="3"/>
  <c r="D6" i="3"/>
  <c r="C6" i="3"/>
  <c r="B6" i="3"/>
  <c r="H5" i="3"/>
  <c r="G5" i="3"/>
  <c r="F5" i="3"/>
  <c r="E5" i="3"/>
  <c r="D5" i="3"/>
  <c r="C5" i="3"/>
  <c r="B5" i="3"/>
  <c r="H4" i="3"/>
  <c r="G4" i="3"/>
  <c r="F4" i="3"/>
  <c r="E4" i="3"/>
  <c r="D4" i="3"/>
  <c r="C4" i="3"/>
  <c r="B4" i="3"/>
  <c r="H3" i="3"/>
  <c r="G3" i="3"/>
  <c r="F3" i="3"/>
  <c r="E3" i="3"/>
  <c r="D3" i="3"/>
  <c r="C3" i="3"/>
  <c r="B3" i="3"/>
  <c r="H2" i="3"/>
  <c r="G2" i="3"/>
  <c r="F2" i="3"/>
  <c r="E2" i="3"/>
  <c r="D2" i="3"/>
  <c r="C2" i="3"/>
  <c r="B2" i="3"/>
  <c r="I169" i="1"/>
  <c r="H7" i="4" s="1"/>
  <c r="I170" i="1"/>
  <c r="H7" i="5" s="1"/>
  <c r="I171" i="1"/>
  <c r="H7" i="6" s="1"/>
  <c r="I172" i="1"/>
  <c r="H7" i="10" s="1"/>
  <c r="I173" i="1"/>
  <c r="H7" i="11" s="1"/>
  <c r="I174" i="1"/>
  <c r="H7" i="7" s="1"/>
  <c r="I175" i="1"/>
  <c r="H7" i="8" s="1"/>
  <c r="I176" i="1"/>
  <c r="H7" i="9" s="1"/>
  <c r="I177" i="1"/>
  <c r="H7" i="12" s="1"/>
  <c r="I178" i="1"/>
  <c r="H7" i="13" s="1"/>
  <c r="I179" i="1"/>
  <c r="H7" i="14" s="1"/>
  <c r="I180" i="1"/>
  <c r="H7" i="15" s="1"/>
  <c r="I181" i="1"/>
  <c r="H7" i="16" s="1"/>
  <c r="I182" i="1"/>
  <c r="H7" i="17" s="1"/>
  <c r="I183" i="1"/>
  <c r="H7" i="18" s="1"/>
  <c r="I184" i="1"/>
  <c r="H7" i="19" s="1"/>
  <c r="I185" i="1"/>
  <c r="H7" i="20" s="1"/>
  <c r="I186" i="1"/>
  <c r="H7" i="21" s="1"/>
  <c r="I187" i="1"/>
  <c r="H7" i="22" s="1"/>
  <c r="I188" i="1"/>
  <c r="H7" i="23" s="1"/>
  <c r="I189" i="1"/>
  <c r="H7" i="24" s="1"/>
  <c r="I190" i="1"/>
  <c r="H7" i="25" s="1"/>
  <c r="I191" i="1"/>
  <c r="H7" i="26" s="1"/>
  <c r="I192" i="1"/>
  <c r="H7" i="27" s="1"/>
  <c r="I193" i="1"/>
  <c r="H7" i="28" s="1"/>
  <c r="I194" i="1"/>
  <c r="H7" i="29" s="1"/>
  <c r="I195" i="1"/>
  <c r="H7" i="30" s="1"/>
  <c r="I196" i="1"/>
  <c r="H7" i="31" s="1"/>
  <c r="I197" i="1"/>
  <c r="H7" i="32" s="1"/>
  <c r="I198" i="1"/>
  <c r="H7" i="33" s="1"/>
  <c r="I199" i="1"/>
  <c r="H7" i="34" s="1"/>
  <c r="I168" i="1"/>
  <c r="H7" i="3" s="1"/>
  <c r="H167" i="1"/>
  <c r="G167" i="1"/>
  <c r="F7" i="2" s="1"/>
  <c r="F167" i="1"/>
  <c r="E7" i="2" s="1"/>
  <c r="E167" i="1"/>
  <c r="D7" i="2" s="1"/>
  <c r="D167" i="1"/>
  <c r="C167" i="1"/>
  <c r="B7" i="2"/>
  <c r="C7" i="2"/>
  <c r="G7" i="2"/>
  <c r="H5" i="2"/>
  <c r="G5" i="2"/>
  <c r="F5" i="2"/>
  <c r="E5" i="2"/>
  <c r="D5" i="2"/>
  <c r="C5" i="2"/>
  <c r="B5" i="2"/>
  <c r="G4" i="2"/>
  <c r="F4" i="2"/>
  <c r="D4" i="2"/>
  <c r="C4" i="2"/>
  <c r="B4" i="2"/>
  <c r="H3" i="2"/>
  <c r="G3" i="2"/>
  <c r="F3" i="2"/>
  <c r="E3" i="2"/>
  <c r="D3" i="2"/>
  <c r="C3" i="2"/>
  <c r="B3" i="2"/>
  <c r="H2" i="2"/>
  <c r="G2" i="2"/>
  <c r="F2" i="2"/>
  <c r="E2" i="2"/>
  <c r="D2" i="2"/>
  <c r="C2" i="2"/>
  <c r="B2" i="2"/>
  <c r="I167" i="1" l="1"/>
  <c r="H7" i="2" s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2" i="1"/>
  <c r="G2" i="1"/>
  <c r="F2" i="1"/>
  <c r="I2" i="1" s="1"/>
  <c r="E2" i="1"/>
  <c r="D2" i="1"/>
  <c r="C2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H35" i="1"/>
  <c r="G35" i="1"/>
  <c r="F35" i="1"/>
  <c r="E35" i="1"/>
  <c r="D35" i="1"/>
  <c r="C35" i="1"/>
  <c r="D68" i="1" l="1"/>
  <c r="E68" i="1"/>
  <c r="F68" i="1"/>
  <c r="E4" i="2" s="1"/>
  <c r="G68" i="1"/>
  <c r="H68" i="1"/>
  <c r="C68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H4" i="26" s="1"/>
  <c r="I93" i="1"/>
  <c r="H4" i="27" s="1"/>
  <c r="I94" i="1"/>
  <c r="I95" i="1"/>
  <c r="I96" i="1"/>
  <c r="I97" i="1"/>
  <c r="I98" i="1"/>
  <c r="I99" i="1"/>
  <c r="I100" i="1"/>
  <c r="I69" i="1"/>
  <c r="I166" i="1"/>
  <c r="H6" i="34" s="1"/>
  <c r="I165" i="1"/>
  <c r="H6" i="33" s="1"/>
  <c r="I164" i="1"/>
  <c r="H6" i="32" s="1"/>
  <c r="I163" i="1"/>
  <c r="H6" i="31" s="1"/>
  <c r="I162" i="1"/>
  <c r="H6" i="30" s="1"/>
  <c r="I161" i="1"/>
  <c r="H6" i="29" s="1"/>
  <c r="I160" i="1"/>
  <c r="H6" i="28" s="1"/>
  <c r="I159" i="1"/>
  <c r="H6" i="27" s="1"/>
  <c r="I158" i="1"/>
  <c r="H6" i="26" s="1"/>
  <c r="I157" i="1"/>
  <c r="H6" i="25" s="1"/>
  <c r="I156" i="1"/>
  <c r="H6" i="24" s="1"/>
  <c r="I155" i="1"/>
  <c r="H6" i="23" s="1"/>
  <c r="I154" i="1"/>
  <c r="H6" i="22" s="1"/>
  <c r="I153" i="1"/>
  <c r="H6" i="21" s="1"/>
  <c r="I152" i="1"/>
  <c r="H6" i="20" s="1"/>
  <c r="I151" i="1"/>
  <c r="H6" i="19" s="1"/>
  <c r="I150" i="1"/>
  <c r="H6" i="18" s="1"/>
  <c r="I149" i="1"/>
  <c r="H6" i="17" s="1"/>
  <c r="I148" i="1"/>
  <c r="H6" i="16" s="1"/>
  <c r="I147" i="1"/>
  <c r="H6" i="15" s="1"/>
  <c r="I146" i="1"/>
  <c r="H6" i="14" s="1"/>
  <c r="I145" i="1"/>
  <c r="H6" i="13" s="1"/>
  <c r="I144" i="1"/>
  <c r="H6" i="12" s="1"/>
  <c r="I143" i="1"/>
  <c r="H6" i="9" s="1"/>
  <c r="I142" i="1"/>
  <c r="H6" i="8" s="1"/>
  <c r="I141" i="1"/>
  <c r="H6" i="7" s="1"/>
  <c r="I140" i="1"/>
  <c r="H6" i="11" s="1"/>
  <c r="I139" i="1"/>
  <c r="H6" i="10" s="1"/>
  <c r="I138" i="1"/>
  <c r="H6" i="6" s="1"/>
  <c r="I137" i="1"/>
  <c r="H6" i="5" s="1"/>
  <c r="I136" i="1"/>
  <c r="H6" i="4" s="1"/>
  <c r="I135" i="1"/>
  <c r="H6" i="3" s="1"/>
  <c r="H134" i="1"/>
  <c r="G6" i="2" s="1"/>
  <c r="G134" i="1"/>
  <c r="F6" i="2" s="1"/>
  <c r="F134" i="1"/>
  <c r="E6" i="2" s="1"/>
  <c r="E134" i="1"/>
  <c r="D6" i="2" s="1"/>
  <c r="D134" i="1"/>
  <c r="C6" i="2" s="1"/>
  <c r="C134" i="1"/>
  <c r="B6" i="2" s="1"/>
  <c r="I134" i="1" l="1"/>
  <c r="H6" i="2" s="1"/>
  <c r="I68" i="1"/>
  <c r="H4" i="2" s="1"/>
  <c r="H101" i="1" l="1"/>
  <c r="G101" i="1"/>
  <c r="F101" i="1"/>
  <c r="E101" i="1"/>
  <c r="D101" i="1"/>
  <c r="C101" i="1"/>
  <c r="I102" i="1" l="1"/>
  <c r="I103" i="1"/>
  <c r="I104" i="1"/>
  <c r="I105" i="1"/>
  <c r="I108" i="1"/>
  <c r="I109" i="1"/>
  <c r="I110" i="1"/>
  <c r="I106" i="1"/>
  <c r="I107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01" i="1" l="1"/>
</calcChain>
</file>

<file path=xl/sharedStrings.xml><?xml version="1.0" encoding="utf-8"?>
<sst xmlns="http://schemas.openxmlformats.org/spreadsheetml/2006/main" count="471" uniqueCount="42">
  <si>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</si>
  <si>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</si>
  <si>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</si>
  <si>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</si>
  <si>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</si>
  <si>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</si>
  <si>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</si>
  <si>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</si>
  <si>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</si>
  <si>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</si>
  <si>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</si>
  <si>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</si>
  <si>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</si>
  <si>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</si>
  <si>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</si>
  <si>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</si>
  <si>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</si>
  <si>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</si>
  <si>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</si>
  <si>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</si>
  <si>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</si>
  <si>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</si>
  <si>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</si>
  <si>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</si>
  <si>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</si>
  <si>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</si>
  <si>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</si>
  <si>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</si>
  <si>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</si>
  <si>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</si>
  <si>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</si>
  <si>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</si>
  <si>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</si>
  <si>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</si>
  <si>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No especificado</t>
  </si>
  <si>
    <t>TOTAL</t>
  </si>
  <si>
    <t>Consulta externa</t>
  </si>
  <si>
    <t>Referido</t>
  </si>
  <si>
    <t>Urgencias</t>
  </si>
  <si>
    <t>Otro</t>
  </si>
  <si>
    <t>Cunero patológico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</si>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</sst>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workbookViewId="0">
      <pane ySplit="1" topLeftCell="A162" activePane="bottomLeft" state="frozen"/>
      <selection pane="bottomLeft" activeCell="H173" sqref="H173"/>
    </sheetView>
  </sheetViews>
  <sheetFormatPr baseColWidth="10" defaultColWidth="11.42578125" defaultRowHeight="14.25" x14ac:dyDescent="0.2"/>
  <cols>
    <col min="1" max="1" width="12.140625" style="2" customWidth="1"/>
    <col min="2" max="2" width="24.5703125" style="2" customWidth="1"/>
    <col min="3" max="3" width="15.42578125" style="4" customWidth="1"/>
    <col min="4" max="5" width="15" style="3" customWidth="1"/>
    <col min="6" max="6" width="11.42578125" style="3"/>
    <col min="7" max="9" width="15" style="3" customWidth="1"/>
    <col min="10" max="16384" width="11.42578125" style="3"/>
  </cols>
  <sheetData>
    <row r="1" spans="1:9" ht="35.25" customHeight="1" x14ac:dyDescent="0.2">
      <c r="A1" s="1" t="s">
        <v>0</v>
      </c>
      <c r="B1" s="1" t="s">
        <v>1</v>
      </c>
      <c r="C1" s="1" t="s">
        <v>36</v>
      </c>
      <c r="D1" s="1" t="s">
        <v>38</v>
      </c>
      <c r="E1" s="1" t="s">
        <v>37</v>
      </c>
      <c r="F1" s="1" t="s">
        <v>40</v>
      </c>
      <c r="G1" s="1" t="s">
        <v>39</v>
      </c>
      <c r="H1" s="1" t="s">
        <v>34</v>
      </c>
      <c r="I1" s="1" t="s">
        <v>35</v>
      </c>
    </row>
    <row r="2" spans="1:9" x14ac:dyDescent="0.2">
      <c r="A2" s="8">
        <v>2017</v>
      </c>
      <c r="B2" s="6" t="s">
        <v>2</v>
      </c>
      <c r="C2" s="9">
        <f t="shared" ref="C2:H2" si="0">SUM(C3:C34)</f>
        <v>489640</v>
      </c>
      <c r="D2" s="9">
        <f t="shared" si="0"/>
        <v>2036201</v>
      </c>
      <c r="E2" s="9">
        <f t="shared" si="0"/>
        <v>50557</v>
      </c>
      <c r="F2" s="9">
        <f t="shared" si="0"/>
        <v>0</v>
      </c>
      <c r="G2" s="9">
        <f t="shared" si="0"/>
        <v>115509</v>
      </c>
      <c r="H2" s="9">
        <f t="shared" si="0"/>
        <v>23717</v>
      </c>
      <c r="I2" s="9">
        <f>SUM(C2:H2)</f>
        <v>2715624</v>
      </c>
    </row>
    <row r="3" spans="1:9" x14ac:dyDescent="0.2">
      <c r="A3" s="7">
        <v>2017</v>
      </c>
      <c r="B3" s="5" t="s">
        <v>3</v>
      </c>
      <c r="C3" s="10">
        <v>10158</v>
      </c>
      <c r="D3" s="10">
        <v>31478</v>
      </c>
      <c r="E3" s="10">
        <v>348</v>
      </c>
      <c r="F3" s="10">
        <v>0</v>
      </c>
      <c r="G3" s="10">
        <v>1991</v>
      </c>
      <c r="H3" s="10">
        <v>1</v>
      </c>
      <c r="I3" s="10">
        <f>SUM(C3:H3)</f>
        <v>43976</v>
      </c>
    </row>
    <row r="4" spans="1:9" x14ac:dyDescent="0.2">
      <c r="A4" s="7">
        <v>2017</v>
      </c>
      <c r="B4" s="5" t="s">
        <v>4</v>
      </c>
      <c r="C4" s="10">
        <v>3384</v>
      </c>
      <c r="D4" s="10">
        <v>33827</v>
      </c>
      <c r="E4" s="10">
        <v>230</v>
      </c>
      <c r="F4" s="10">
        <v>0</v>
      </c>
      <c r="G4" s="10">
        <v>398</v>
      </c>
      <c r="H4" s="10">
        <v>610</v>
      </c>
      <c r="I4" s="10">
        <f t="shared" ref="I4:I34" si="1">SUM(C4:H4)</f>
        <v>38449</v>
      </c>
    </row>
    <row r="5" spans="1:9" x14ac:dyDescent="0.2">
      <c r="A5" s="7">
        <v>2017</v>
      </c>
      <c r="B5" s="5" t="s">
        <v>5</v>
      </c>
      <c r="C5" s="10">
        <v>5430</v>
      </c>
      <c r="D5" s="10">
        <v>13057</v>
      </c>
      <c r="E5" s="10">
        <v>783</v>
      </c>
      <c r="F5" s="10">
        <v>0</v>
      </c>
      <c r="G5" s="10">
        <v>121</v>
      </c>
      <c r="H5" s="10">
        <v>330</v>
      </c>
      <c r="I5" s="10">
        <f t="shared" si="1"/>
        <v>19721</v>
      </c>
    </row>
    <row r="6" spans="1:9" x14ac:dyDescent="0.2">
      <c r="A6" s="7">
        <v>2017</v>
      </c>
      <c r="B6" s="5" t="s">
        <v>6</v>
      </c>
      <c r="C6" s="10">
        <v>2714</v>
      </c>
      <c r="D6" s="10">
        <v>21252</v>
      </c>
      <c r="E6" s="10">
        <v>2075</v>
      </c>
      <c r="F6" s="10">
        <v>0</v>
      </c>
      <c r="G6" s="10">
        <v>205</v>
      </c>
      <c r="H6" s="10">
        <v>422</v>
      </c>
      <c r="I6" s="10">
        <f t="shared" si="1"/>
        <v>26668</v>
      </c>
    </row>
    <row r="7" spans="1:9" x14ac:dyDescent="0.2">
      <c r="A7" s="7">
        <v>2017</v>
      </c>
      <c r="B7" s="5" t="s">
        <v>30</v>
      </c>
      <c r="C7" s="10">
        <v>1324</v>
      </c>
      <c r="D7" s="10">
        <v>39451</v>
      </c>
      <c r="E7" s="10">
        <v>422</v>
      </c>
      <c r="F7" s="10">
        <v>0</v>
      </c>
      <c r="G7" s="10">
        <v>199</v>
      </c>
      <c r="H7" s="10">
        <v>284</v>
      </c>
      <c r="I7" s="10">
        <f t="shared" si="1"/>
        <v>41680</v>
      </c>
    </row>
    <row r="8" spans="1:9" x14ac:dyDescent="0.2">
      <c r="A8" s="7">
        <v>2017</v>
      </c>
      <c r="B8" s="5" t="s">
        <v>7</v>
      </c>
      <c r="C8" s="10">
        <v>966</v>
      </c>
      <c r="D8" s="10">
        <v>17485</v>
      </c>
      <c r="E8" s="10">
        <v>19</v>
      </c>
      <c r="F8" s="10">
        <v>0</v>
      </c>
      <c r="G8" s="10">
        <v>370</v>
      </c>
      <c r="H8" s="10">
        <v>143</v>
      </c>
      <c r="I8" s="10">
        <f t="shared" si="1"/>
        <v>18983</v>
      </c>
    </row>
    <row r="9" spans="1:9" x14ac:dyDescent="0.2">
      <c r="A9" s="7">
        <v>2017</v>
      </c>
      <c r="B9" s="5" t="s">
        <v>8</v>
      </c>
      <c r="C9" s="10">
        <v>6291</v>
      </c>
      <c r="D9" s="10">
        <v>99638</v>
      </c>
      <c r="E9" s="10">
        <v>5169</v>
      </c>
      <c r="F9" s="10">
        <v>0</v>
      </c>
      <c r="G9" s="10">
        <v>347</v>
      </c>
      <c r="H9" s="10">
        <v>1601</v>
      </c>
      <c r="I9" s="10">
        <f t="shared" si="1"/>
        <v>113046</v>
      </c>
    </row>
    <row r="10" spans="1:9" x14ac:dyDescent="0.2">
      <c r="A10" s="7">
        <v>2017</v>
      </c>
      <c r="B10" s="5" t="s">
        <v>9</v>
      </c>
      <c r="C10" s="10">
        <v>17765</v>
      </c>
      <c r="D10" s="10">
        <v>55220</v>
      </c>
      <c r="E10" s="10">
        <v>1776</v>
      </c>
      <c r="F10" s="10">
        <v>0</v>
      </c>
      <c r="G10" s="10">
        <v>537</v>
      </c>
      <c r="H10" s="10">
        <v>605</v>
      </c>
      <c r="I10" s="10">
        <f t="shared" si="1"/>
        <v>75903</v>
      </c>
    </row>
    <row r="11" spans="1:9" x14ac:dyDescent="0.2">
      <c r="A11" s="7">
        <v>2017</v>
      </c>
      <c r="B11" s="5" t="s">
        <v>41</v>
      </c>
      <c r="C11" s="10">
        <v>67874</v>
      </c>
      <c r="D11" s="10">
        <v>153712</v>
      </c>
      <c r="E11" s="10">
        <v>4021</v>
      </c>
      <c r="F11" s="10">
        <v>0</v>
      </c>
      <c r="G11" s="10">
        <v>5440</v>
      </c>
      <c r="H11" s="10">
        <v>4534</v>
      </c>
      <c r="I11" s="10">
        <f t="shared" si="1"/>
        <v>235581</v>
      </c>
    </row>
    <row r="12" spans="1:9" x14ac:dyDescent="0.2">
      <c r="A12" s="7">
        <v>2017</v>
      </c>
      <c r="B12" s="5" t="s">
        <v>10</v>
      </c>
      <c r="C12" s="10">
        <v>2379</v>
      </c>
      <c r="D12" s="10">
        <v>36124</v>
      </c>
      <c r="E12" s="10">
        <v>11</v>
      </c>
      <c r="F12" s="10">
        <v>0</v>
      </c>
      <c r="G12" s="10">
        <v>7230</v>
      </c>
      <c r="H12" s="10">
        <v>3872</v>
      </c>
      <c r="I12" s="10">
        <f t="shared" si="1"/>
        <v>49616</v>
      </c>
    </row>
    <row r="13" spans="1:9" x14ac:dyDescent="0.2">
      <c r="A13" s="7">
        <v>2017</v>
      </c>
      <c r="B13" s="5" t="s">
        <v>11</v>
      </c>
      <c r="C13" s="10">
        <v>28991</v>
      </c>
      <c r="D13" s="10">
        <v>126132</v>
      </c>
      <c r="E13" s="10">
        <v>3491</v>
      </c>
      <c r="F13" s="10">
        <v>0</v>
      </c>
      <c r="G13" s="10">
        <v>2884</v>
      </c>
      <c r="H13" s="10">
        <v>302</v>
      </c>
      <c r="I13" s="10">
        <f t="shared" si="1"/>
        <v>161800</v>
      </c>
    </row>
    <row r="14" spans="1:9" x14ac:dyDescent="0.2">
      <c r="A14" s="7">
        <v>2017</v>
      </c>
      <c r="B14" s="5" t="s">
        <v>12</v>
      </c>
      <c r="C14" s="10">
        <v>3888</v>
      </c>
      <c r="D14" s="10">
        <v>78654</v>
      </c>
      <c r="E14" s="10">
        <v>2307</v>
      </c>
      <c r="F14" s="10">
        <v>0</v>
      </c>
      <c r="G14" s="10">
        <v>291</v>
      </c>
      <c r="H14" s="10">
        <v>173</v>
      </c>
      <c r="I14" s="10">
        <f t="shared" si="1"/>
        <v>85313</v>
      </c>
    </row>
    <row r="15" spans="1:9" x14ac:dyDescent="0.2">
      <c r="A15" s="7">
        <v>2017</v>
      </c>
      <c r="B15" s="5" t="s">
        <v>13</v>
      </c>
      <c r="C15" s="10">
        <v>1835</v>
      </c>
      <c r="D15" s="10">
        <v>54445</v>
      </c>
      <c r="E15" s="10">
        <v>1005</v>
      </c>
      <c r="F15" s="10">
        <v>0</v>
      </c>
      <c r="G15" s="10">
        <v>1164</v>
      </c>
      <c r="H15" s="10">
        <v>209</v>
      </c>
      <c r="I15" s="10">
        <f t="shared" si="1"/>
        <v>58658</v>
      </c>
    </row>
    <row r="16" spans="1:9" x14ac:dyDescent="0.2">
      <c r="A16" s="7">
        <v>2017</v>
      </c>
      <c r="B16" s="5" t="s">
        <v>14</v>
      </c>
      <c r="C16" s="10">
        <v>79709</v>
      </c>
      <c r="D16" s="10">
        <v>102795</v>
      </c>
      <c r="E16" s="10">
        <v>2553</v>
      </c>
      <c r="F16" s="10">
        <v>0</v>
      </c>
      <c r="G16" s="10">
        <v>2967</v>
      </c>
      <c r="H16" s="10">
        <v>6801</v>
      </c>
      <c r="I16" s="10">
        <f t="shared" si="1"/>
        <v>194825</v>
      </c>
    </row>
    <row r="17" spans="1:9" x14ac:dyDescent="0.2">
      <c r="A17" s="7">
        <v>2017</v>
      </c>
      <c r="B17" s="5" t="s">
        <v>15</v>
      </c>
      <c r="C17" s="10">
        <v>37408</v>
      </c>
      <c r="D17" s="10">
        <v>247952</v>
      </c>
      <c r="E17" s="10">
        <v>473</v>
      </c>
      <c r="F17" s="10">
        <v>0</v>
      </c>
      <c r="G17" s="10">
        <v>28893</v>
      </c>
      <c r="H17" s="10">
        <v>1824</v>
      </c>
      <c r="I17" s="10">
        <f t="shared" si="1"/>
        <v>316550</v>
      </c>
    </row>
    <row r="18" spans="1:9" x14ac:dyDescent="0.2">
      <c r="A18" s="7">
        <v>2017</v>
      </c>
      <c r="B18" s="5" t="s">
        <v>31</v>
      </c>
      <c r="C18" s="10">
        <v>52240</v>
      </c>
      <c r="D18" s="10">
        <v>67453</v>
      </c>
      <c r="E18" s="10">
        <v>232</v>
      </c>
      <c r="F18" s="10">
        <v>0</v>
      </c>
      <c r="G18" s="10">
        <v>9336</v>
      </c>
      <c r="H18" s="10">
        <v>21</v>
      </c>
      <c r="I18" s="10">
        <f t="shared" si="1"/>
        <v>129282</v>
      </c>
    </row>
    <row r="19" spans="1:9" x14ac:dyDescent="0.2">
      <c r="A19" s="7">
        <v>2017</v>
      </c>
      <c r="B19" s="5" t="s">
        <v>16</v>
      </c>
      <c r="C19" s="10">
        <v>2833</v>
      </c>
      <c r="D19" s="10">
        <v>40077</v>
      </c>
      <c r="E19" s="10">
        <v>99</v>
      </c>
      <c r="F19" s="10">
        <v>0</v>
      </c>
      <c r="G19" s="10">
        <v>701</v>
      </c>
      <c r="H19" s="10">
        <v>179</v>
      </c>
      <c r="I19" s="10">
        <f t="shared" si="1"/>
        <v>43889</v>
      </c>
    </row>
    <row r="20" spans="1:9" x14ac:dyDescent="0.2">
      <c r="A20" s="7">
        <v>2017</v>
      </c>
      <c r="B20" s="5" t="s">
        <v>17</v>
      </c>
      <c r="C20" s="10">
        <v>3149</v>
      </c>
      <c r="D20" s="10">
        <v>16049</v>
      </c>
      <c r="E20" s="10">
        <v>620</v>
      </c>
      <c r="F20" s="10">
        <v>0</v>
      </c>
      <c r="G20" s="10">
        <v>9</v>
      </c>
      <c r="H20" s="10">
        <v>57</v>
      </c>
      <c r="I20" s="10">
        <f t="shared" si="1"/>
        <v>19884</v>
      </c>
    </row>
    <row r="21" spans="1:9" x14ac:dyDescent="0.2">
      <c r="A21" s="7">
        <v>2017</v>
      </c>
      <c r="B21" s="5" t="s">
        <v>18</v>
      </c>
      <c r="C21" s="10">
        <v>6350</v>
      </c>
      <c r="D21" s="10">
        <v>47517</v>
      </c>
      <c r="E21" s="10">
        <v>47</v>
      </c>
      <c r="F21" s="10">
        <v>0</v>
      </c>
      <c r="G21" s="10">
        <v>2372</v>
      </c>
      <c r="H21" s="10">
        <v>0</v>
      </c>
      <c r="I21" s="10">
        <f t="shared" si="1"/>
        <v>56286</v>
      </c>
    </row>
    <row r="22" spans="1:9" x14ac:dyDescent="0.2">
      <c r="A22" s="7">
        <v>2017</v>
      </c>
      <c r="B22" s="5" t="s">
        <v>19</v>
      </c>
      <c r="C22" s="10">
        <v>9184</v>
      </c>
      <c r="D22" s="10">
        <v>56365</v>
      </c>
      <c r="E22" s="10">
        <v>3865</v>
      </c>
      <c r="F22" s="10">
        <v>0</v>
      </c>
      <c r="G22" s="10">
        <v>3983</v>
      </c>
      <c r="H22" s="10">
        <v>150</v>
      </c>
      <c r="I22" s="10">
        <f t="shared" si="1"/>
        <v>73547</v>
      </c>
    </row>
    <row r="23" spans="1:9" x14ac:dyDescent="0.2">
      <c r="A23" s="7">
        <v>2017</v>
      </c>
      <c r="B23" s="5" t="s">
        <v>20</v>
      </c>
      <c r="C23" s="10">
        <v>10393</v>
      </c>
      <c r="D23" s="10">
        <v>113100</v>
      </c>
      <c r="E23" s="10">
        <v>443</v>
      </c>
      <c r="F23" s="10">
        <v>0</v>
      </c>
      <c r="G23" s="10">
        <v>1337</v>
      </c>
      <c r="H23" s="10">
        <v>18</v>
      </c>
      <c r="I23" s="10">
        <f t="shared" si="1"/>
        <v>125291</v>
      </c>
    </row>
    <row r="24" spans="1:9" x14ac:dyDescent="0.2">
      <c r="A24" s="7">
        <v>2017</v>
      </c>
      <c r="B24" s="5" t="s">
        <v>32</v>
      </c>
      <c r="C24" s="10">
        <v>6457</v>
      </c>
      <c r="D24" s="10">
        <v>46839</v>
      </c>
      <c r="E24" s="10">
        <v>113</v>
      </c>
      <c r="F24" s="10">
        <v>0</v>
      </c>
      <c r="G24" s="10">
        <v>314</v>
      </c>
      <c r="H24" s="10">
        <v>3</v>
      </c>
      <c r="I24" s="10">
        <f t="shared" si="1"/>
        <v>53726</v>
      </c>
    </row>
    <row r="25" spans="1:9" x14ac:dyDescent="0.2">
      <c r="A25" s="7">
        <v>2017</v>
      </c>
      <c r="B25" s="5" t="s">
        <v>21</v>
      </c>
      <c r="C25" s="10">
        <v>1047</v>
      </c>
      <c r="D25" s="10">
        <v>32007</v>
      </c>
      <c r="E25" s="10">
        <v>1172</v>
      </c>
      <c r="F25" s="10">
        <v>0</v>
      </c>
      <c r="G25" s="10">
        <v>586</v>
      </c>
      <c r="H25" s="10">
        <v>239</v>
      </c>
      <c r="I25" s="10">
        <f t="shared" si="1"/>
        <v>35051</v>
      </c>
    </row>
    <row r="26" spans="1:9" x14ac:dyDescent="0.2">
      <c r="A26" s="7">
        <v>2017</v>
      </c>
      <c r="B26" s="5" t="s">
        <v>22</v>
      </c>
      <c r="C26" s="10">
        <v>10294</v>
      </c>
      <c r="D26" s="10">
        <v>47933</v>
      </c>
      <c r="E26" s="10">
        <v>4709</v>
      </c>
      <c r="F26" s="10">
        <v>0</v>
      </c>
      <c r="G26" s="10">
        <v>3328</v>
      </c>
      <c r="H26" s="10">
        <v>190</v>
      </c>
      <c r="I26" s="10">
        <f t="shared" si="1"/>
        <v>66454</v>
      </c>
    </row>
    <row r="27" spans="1:9" x14ac:dyDescent="0.2">
      <c r="A27" s="7">
        <v>2017</v>
      </c>
      <c r="B27" s="5" t="s">
        <v>23</v>
      </c>
      <c r="C27" s="10">
        <v>3969</v>
      </c>
      <c r="D27" s="10">
        <v>25080</v>
      </c>
      <c r="E27" s="10">
        <v>396</v>
      </c>
      <c r="F27" s="10">
        <v>0</v>
      </c>
      <c r="G27" s="10">
        <v>23556</v>
      </c>
      <c r="H27" s="10">
        <v>2</v>
      </c>
      <c r="I27" s="10">
        <f t="shared" si="1"/>
        <v>53003</v>
      </c>
    </row>
    <row r="28" spans="1:9" x14ac:dyDescent="0.2">
      <c r="A28" s="7">
        <v>2017</v>
      </c>
      <c r="B28" s="5" t="s">
        <v>24</v>
      </c>
      <c r="C28" s="10">
        <v>36824</v>
      </c>
      <c r="D28" s="10">
        <v>54813</v>
      </c>
      <c r="E28" s="10">
        <v>2970</v>
      </c>
      <c r="F28" s="10">
        <v>0</v>
      </c>
      <c r="G28" s="10">
        <v>2324</v>
      </c>
      <c r="H28" s="10">
        <v>32</v>
      </c>
      <c r="I28" s="10">
        <f t="shared" si="1"/>
        <v>96963</v>
      </c>
    </row>
    <row r="29" spans="1:9" x14ac:dyDescent="0.2">
      <c r="A29" s="7">
        <v>2017</v>
      </c>
      <c r="B29" s="5" t="s">
        <v>25</v>
      </c>
      <c r="C29" s="10">
        <v>25064</v>
      </c>
      <c r="D29" s="10">
        <v>65794</v>
      </c>
      <c r="E29" s="10">
        <v>6074</v>
      </c>
      <c r="F29" s="10">
        <v>0</v>
      </c>
      <c r="G29" s="10">
        <v>698</v>
      </c>
      <c r="H29" s="10">
        <v>397</v>
      </c>
      <c r="I29" s="10">
        <f t="shared" si="1"/>
        <v>98027</v>
      </c>
    </row>
    <row r="30" spans="1:9" x14ac:dyDescent="0.2">
      <c r="A30" s="7">
        <v>2017</v>
      </c>
      <c r="B30" s="5" t="s">
        <v>26</v>
      </c>
      <c r="C30" s="10">
        <v>4753</v>
      </c>
      <c r="D30" s="10">
        <v>70589</v>
      </c>
      <c r="E30" s="10">
        <v>713</v>
      </c>
      <c r="F30" s="10">
        <v>0</v>
      </c>
      <c r="G30" s="10">
        <v>2088</v>
      </c>
      <c r="H30" s="10">
        <v>4</v>
      </c>
      <c r="I30" s="10">
        <f t="shared" si="1"/>
        <v>78147</v>
      </c>
    </row>
    <row r="31" spans="1:9" x14ac:dyDescent="0.2">
      <c r="A31" s="7">
        <v>2017</v>
      </c>
      <c r="B31" s="5" t="s">
        <v>27</v>
      </c>
      <c r="C31" s="10">
        <v>6748</v>
      </c>
      <c r="D31" s="10">
        <v>31520</v>
      </c>
      <c r="E31" s="10">
        <v>566</v>
      </c>
      <c r="F31" s="10">
        <v>0</v>
      </c>
      <c r="G31" s="10">
        <v>175</v>
      </c>
      <c r="H31" s="10">
        <v>539</v>
      </c>
      <c r="I31" s="10">
        <f t="shared" si="1"/>
        <v>39548</v>
      </c>
    </row>
    <row r="32" spans="1:9" x14ac:dyDescent="0.2">
      <c r="A32" s="7">
        <v>2017</v>
      </c>
      <c r="B32" s="5" t="s">
        <v>33</v>
      </c>
      <c r="C32" s="10">
        <v>16931</v>
      </c>
      <c r="D32" s="10">
        <v>146806</v>
      </c>
      <c r="E32" s="10">
        <v>2558</v>
      </c>
      <c r="F32" s="10">
        <v>0</v>
      </c>
      <c r="G32" s="10">
        <v>2060</v>
      </c>
      <c r="H32" s="10">
        <v>48</v>
      </c>
      <c r="I32" s="10">
        <f t="shared" si="1"/>
        <v>168403</v>
      </c>
    </row>
    <row r="33" spans="1:9" x14ac:dyDescent="0.2">
      <c r="A33" s="7">
        <v>2017</v>
      </c>
      <c r="B33" s="5" t="s">
        <v>28</v>
      </c>
      <c r="C33" s="10">
        <v>21076</v>
      </c>
      <c r="D33" s="10">
        <v>33620</v>
      </c>
      <c r="E33" s="10">
        <v>548</v>
      </c>
      <c r="F33" s="10">
        <v>0</v>
      </c>
      <c r="G33" s="10">
        <v>723</v>
      </c>
      <c r="H33" s="10">
        <v>123</v>
      </c>
      <c r="I33" s="10">
        <f t="shared" si="1"/>
        <v>56090</v>
      </c>
    </row>
    <row r="34" spans="1:9" x14ac:dyDescent="0.2">
      <c r="A34" s="7">
        <v>2017</v>
      </c>
      <c r="B34" s="5" t="s">
        <v>29</v>
      </c>
      <c r="C34" s="10">
        <v>2212</v>
      </c>
      <c r="D34" s="10">
        <v>29417</v>
      </c>
      <c r="E34" s="10">
        <v>749</v>
      </c>
      <c r="F34" s="10">
        <v>0</v>
      </c>
      <c r="G34" s="10">
        <v>8882</v>
      </c>
      <c r="H34" s="10">
        <v>4</v>
      </c>
      <c r="I34" s="10">
        <f t="shared" si="1"/>
        <v>41264</v>
      </c>
    </row>
    <row r="35" spans="1:9" x14ac:dyDescent="0.2">
      <c r="A35" s="8">
        <v>2018</v>
      </c>
      <c r="B35" s="6" t="s">
        <v>2</v>
      </c>
      <c r="C35" s="9">
        <f t="shared" ref="C35:H35" si="2">SUM(C36:C67)</f>
        <v>475142</v>
      </c>
      <c r="D35" s="9">
        <f t="shared" si="2"/>
        <v>1972143</v>
      </c>
      <c r="E35" s="9">
        <f t="shared" si="2"/>
        <v>42182</v>
      </c>
      <c r="F35" s="9">
        <f t="shared" si="2"/>
        <v>2289</v>
      </c>
      <c r="G35" s="9">
        <f t="shared" si="2"/>
        <v>110104</v>
      </c>
      <c r="H35" s="9">
        <f t="shared" si="2"/>
        <v>21519</v>
      </c>
      <c r="I35" s="9">
        <f>SUM(C35:H35)</f>
        <v>2623379</v>
      </c>
    </row>
    <row r="36" spans="1:9" x14ac:dyDescent="0.2">
      <c r="A36" s="7">
        <v>2018</v>
      </c>
      <c r="B36" s="5" t="s">
        <v>3</v>
      </c>
      <c r="C36" s="10">
        <v>8883</v>
      </c>
      <c r="D36" s="10">
        <v>28758</v>
      </c>
      <c r="E36" s="10">
        <v>374</v>
      </c>
      <c r="F36" s="10">
        <v>0</v>
      </c>
      <c r="G36" s="10">
        <v>1145</v>
      </c>
      <c r="H36" s="10">
        <v>0</v>
      </c>
      <c r="I36" s="10">
        <f>SUM(C36:H36)</f>
        <v>39160</v>
      </c>
    </row>
    <row r="37" spans="1:9" x14ac:dyDescent="0.2">
      <c r="A37" s="7">
        <v>2018</v>
      </c>
      <c r="B37" s="5" t="s">
        <v>4</v>
      </c>
      <c r="C37" s="10">
        <v>2975</v>
      </c>
      <c r="D37" s="10">
        <v>35846</v>
      </c>
      <c r="E37" s="10">
        <v>110</v>
      </c>
      <c r="F37" s="10">
        <v>69</v>
      </c>
      <c r="G37" s="10">
        <v>1565</v>
      </c>
      <c r="H37" s="10">
        <v>62</v>
      </c>
      <c r="I37" s="10">
        <f t="shared" ref="I37:I67" si="3">SUM(C37:H37)</f>
        <v>40627</v>
      </c>
    </row>
    <row r="38" spans="1:9" x14ac:dyDescent="0.2">
      <c r="A38" s="7">
        <v>2018</v>
      </c>
      <c r="B38" s="5" t="s">
        <v>5</v>
      </c>
      <c r="C38" s="10">
        <v>4342</v>
      </c>
      <c r="D38" s="10">
        <v>14064</v>
      </c>
      <c r="E38" s="10">
        <v>866</v>
      </c>
      <c r="F38" s="10">
        <v>131</v>
      </c>
      <c r="G38" s="10">
        <v>236</v>
      </c>
      <c r="H38" s="10">
        <v>0</v>
      </c>
      <c r="I38" s="10">
        <f t="shared" si="3"/>
        <v>19639</v>
      </c>
    </row>
    <row r="39" spans="1:9" x14ac:dyDescent="0.2">
      <c r="A39" s="7">
        <v>2018</v>
      </c>
      <c r="B39" s="5" t="s">
        <v>6</v>
      </c>
      <c r="C39" s="10">
        <v>2621</v>
      </c>
      <c r="D39" s="10">
        <v>18964</v>
      </c>
      <c r="E39" s="10">
        <v>1853</v>
      </c>
      <c r="F39" s="10">
        <v>160</v>
      </c>
      <c r="G39" s="10">
        <v>647</v>
      </c>
      <c r="H39" s="10">
        <v>0</v>
      </c>
      <c r="I39" s="10">
        <f t="shared" si="3"/>
        <v>24245</v>
      </c>
    </row>
    <row r="40" spans="1:9" x14ac:dyDescent="0.2">
      <c r="A40" s="7">
        <v>2018</v>
      </c>
      <c r="B40" s="5" t="s">
        <v>30</v>
      </c>
      <c r="C40" s="10">
        <v>1042</v>
      </c>
      <c r="D40" s="10">
        <v>37288</v>
      </c>
      <c r="E40" s="10">
        <v>281</v>
      </c>
      <c r="F40" s="10">
        <v>229</v>
      </c>
      <c r="G40" s="10">
        <v>359</v>
      </c>
      <c r="H40" s="10">
        <v>6</v>
      </c>
      <c r="I40" s="10">
        <f t="shared" si="3"/>
        <v>39205</v>
      </c>
    </row>
    <row r="41" spans="1:9" x14ac:dyDescent="0.2">
      <c r="A41" s="7">
        <v>2018</v>
      </c>
      <c r="B41" s="5" t="s">
        <v>7</v>
      </c>
      <c r="C41" s="10">
        <v>1526</v>
      </c>
      <c r="D41" s="10">
        <v>17032</v>
      </c>
      <c r="E41" s="10">
        <v>30</v>
      </c>
      <c r="F41" s="10">
        <v>1</v>
      </c>
      <c r="G41" s="10">
        <v>460</v>
      </c>
      <c r="H41" s="10">
        <v>0</v>
      </c>
      <c r="I41" s="10">
        <f t="shared" si="3"/>
        <v>19049</v>
      </c>
    </row>
    <row r="42" spans="1:9" x14ac:dyDescent="0.2">
      <c r="A42" s="7">
        <v>2018</v>
      </c>
      <c r="B42" s="5" t="s">
        <v>8</v>
      </c>
      <c r="C42" s="10">
        <v>6306</v>
      </c>
      <c r="D42" s="10">
        <v>96082</v>
      </c>
      <c r="E42" s="10">
        <v>3953</v>
      </c>
      <c r="F42" s="10">
        <v>86</v>
      </c>
      <c r="G42" s="10">
        <v>1829</v>
      </c>
      <c r="H42" s="10">
        <v>2</v>
      </c>
      <c r="I42" s="10">
        <f t="shared" si="3"/>
        <v>108258</v>
      </c>
    </row>
    <row r="43" spans="1:9" x14ac:dyDescent="0.2">
      <c r="A43" s="7">
        <v>2018</v>
      </c>
      <c r="B43" s="5" t="s">
        <v>9</v>
      </c>
      <c r="C43" s="10">
        <v>21381</v>
      </c>
      <c r="D43" s="10">
        <v>58459</v>
      </c>
      <c r="E43" s="10">
        <v>1602</v>
      </c>
      <c r="F43" s="10">
        <v>148</v>
      </c>
      <c r="G43" s="10">
        <v>321</v>
      </c>
      <c r="H43" s="10">
        <v>0</v>
      </c>
      <c r="I43" s="10">
        <f t="shared" si="3"/>
        <v>81911</v>
      </c>
    </row>
    <row r="44" spans="1:9" x14ac:dyDescent="0.2">
      <c r="A44" s="7">
        <v>2018</v>
      </c>
      <c r="B44" s="5" t="s">
        <v>41</v>
      </c>
      <c r="C44" s="10">
        <v>80878</v>
      </c>
      <c r="D44" s="10">
        <v>151065</v>
      </c>
      <c r="E44" s="10">
        <v>3855</v>
      </c>
      <c r="F44" s="10">
        <v>74</v>
      </c>
      <c r="G44" s="10">
        <v>6063</v>
      </c>
      <c r="H44" s="10">
        <v>7817</v>
      </c>
      <c r="I44" s="10">
        <f t="shared" si="3"/>
        <v>249752</v>
      </c>
    </row>
    <row r="45" spans="1:9" x14ac:dyDescent="0.2">
      <c r="A45" s="7">
        <v>2018</v>
      </c>
      <c r="B45" s="5" t="s">
        <v>10</v>
      </c>
      <c r="C45" s="10">
        <v>1599</v>
      </c>
      <c r="D45" s="10">
        <v>33901</v>
      </c>
      <c r="E45" s="10">
        <v>10</v>
      </c>
      <c r="F45" s="10">
        <v>97</v>
      </c>
      <c r="G45" s="10">
        <v>12975</v>
      </c>
      <c r="H45" s="10">
        <v>0</v>
      </c>
      <c r="I45" s="10">
        <f t="shared" si="3"/>
        <v>48582</v>
      </c>
    </row>
    <row r="46" spans="1:9" x14ac:dyDescent="0.2">
      <c r="A46" s="7">
        <v>2018</v>
      </c>
      <c r="B46" s="5" t="s">
        <v>11</v>
      </c>
      <c r="C46" s="10">
        <v>27825</v>
      </c>
      <c r="D46" s="10">
        <v>124080</v>
      </c>
      <c r="E46" s="10">
        <v>3817</v>
      </c>
      <c r="F46" s="10">
        <v>63</v>
      </c>
      <c r="G46" s="10">
        <v>2729</v>
      </c>
      <c r="H46" s="10">
        <v>0</v>
      </c>
      <c r="I46" s="10">
        <f t="shared" si="3"/>
        <v>158514</v>
      </c>
    </row>
    <row r="47" spans="1:9" x14ac:dyDescent="0.2">
      <c r="A47" s="7">
        <v>2018</v>
      </c>
      <c r="B47" s="5" t="s">
        <v>12</v>
      </c>
      <c r="C47" s="10">
        <v>5064</v>
      </c>
      <c r="D47" s="10">
        <v>69580</v>
      </c>
      <c r="E47" s="10">
        <v>2836</v>
      </c>
      <c r="F47" s="10">
        <v>119</v>
      </c>
      <c r="G47" s="10">
        <v>586</v>
      </c>
      <c r="H47" s="10">
        <v>1</v>
      </c>
      <c r="I47" s="10">
        <f t="shared" si="3"/>
        <v>78186</v>
      </c>
    </row>
    <row r="48" spans="1:9" x14ac:dyDescent="0.2">
      <c r="A48" s="7">
        <v>2018</v>
      </c>
      <c r="B48" s="5" t="s">
        <v>13</v>
      </c>
      <c r="C48" s="10">
        <v>1854</v>
      </c>
      <c r="D48" s="10">
        <v>52352</v>
      </c>
      <c r="E48" s="10">
        <v>935</v>
      </c>
      <c r="F48" s="10">
        <v>49</v>
      </c>
      <c r="G48" s="10">
        <v>1331</v>
      </c>
      <c r="H48" s="10">
        <v>0</v>
      </c>
      <c r="I48" s="10">
        <f t="shared" si="3"/>
        <v>56521</v>
      </c>
    </row>
    <row r="49" spans="1:9" x14ac:dyDescent="0.2">
      <c r="A49" s="7">
        <v>2018</v>
      </c>
      <c r="B49" s="5" t="s">
        <v>14</v>
      </c>
      <c r="C49" s="10">
        <v>77551</v>
      </c>
      <c r="D49" s="10">
        <v>88023</v>
      </c>
      <c r="E49" s="10">
        <v>1772</v>
      </c>
      <c r="F49" s="10">
        <v>0</v>
      </c>
      <c r="G49" s="10">
        <v>2769</v>
      </c>
      <c r="H49" s="10">
        <v>6728</v>
      </c>
      <c r="I49" s="10">
        <f t="shared" si="3"/>
        <v>176843</v>
      </c>
    </row>
    <row r="50" spans="1:9" x14ac:dyDescent="0.2">
      <c r="A50" s="7">
        <v>2018</v>
      </c>
      <c r="B50" s="5" t="s">
        <v>15</v>
      </c>
      <c r="C50" s="10">
        <v>38782</v>
      </c>
      <c r="D50" s="10">
        <v>235834</v>
      </c>
      <c r="E50" s="10">
        <v>457</v>
      </c>
      <c r="F50" s="10">
        <v>5</v>
      </c>
      <c r="G50" s="10">
        <v>22090</v>
      </c>
      <c r="H50" s="10">
        <v>6771</v>
      </c>
      <c r="I50" s="10">
        <f t="shared" si="3"/>
        <v>303939</v>
      </c>
    </row>
    <row r="51" spans="1:9" x14ac:dyDescent="0.2">
      <c r="A51" s="7">
        <v>2018</v>
      </c>
      <c r="B51" s="5" t="s">
        <v>31</v>
      </c>
      <c r="C51" s="10">
        <v>31537</v>
      </c>
      <c r="D51" s="10">
        <v>62377</v>
      </c>
      <c r="E51" s="10">
        <v>293</v>
      </c>
      <c r="F51" s="10">
        <v>224</v>
      </c>
      <c r="G51" s="10">
        <v>5743</v>
      </c>
      <c r="H51" s="10">
        <v>12</v>
      </c>
      <c r="I51" s="10">
        <f t="shared" si="3"/>
        <v>100186</v>
      </c>
    </row>
    <row r="52" spans="1:9" x14ac:dyDescent="0.2">
      <c r="A52" s="7">
        <v>2018</v>
      </c>
      <c r="B52" s="5" t="s">
        <v>16</v>
      </c>
      <c r="C52" s="10">
        <v>6844</v>
      </c>
      <c r="D52" s="10">
        <v>36515</v>
      </c>
      <c r="E52" s="10">
        <v>99</v>
      </c>
      <c r="F52" s="10">
        <v>0</v>
      </c>
      <c r="G52" s="10">
        <v>889</v>
      </c>
      <c r="H52" s="10">
        <v>1</v>
      </c>
      <c r="I52" s="10">
        <f t="shared" si="3"/>
        <v>44348</v>
      </c>
    </row>
    <row r="53" spans="1:9" x14ac:dyDescent="0.2">
      <c r="A53" s="7">
        <v>2018</v>
      </c>
      <c r="B53" s="5" t="s">
        <v>17</v>
      </c>
      <c r="C53" s="10">
        <v>2050</v>
      </c>
      <c r="D53" s="10">
        <v>16069</v>
      </c>
      <c r="E53" s="10">
        <v>1480</v>
      </c>
      <c r="F53" s="10">
        <v>5</v>
      </c>
      <c r="G53" s="10">
        <v>61</v>
      </c>
      <c r="H53" s="10">
        <v>0</v>
      </c>
      <c r="I53" s="10">
        <f t="shared" si="3"/>
        <v>19665</v>
      </c>
    </row>
    <row r="54" spans="1:9" x14ac:dyDescent="0.2">
      <c r="A54" s="7">
        <v>2018</v>
      </c>
      <c r="B54" s="5" t="s">
        <v>18</v>
      </c>
      <c r="C54" s="10">
        <v>5665</v>
      </c>
      <c r="D54" s="10">
        <v>46556</v>
      </c>
      <c r="E54" s="10">
        <v>30</v>
      </c>
      <c r="F54" s="10">
        <v>86</v>
      </c>
      <c r="G54" s="10">
        <v>2360</v>
      </c>
      <c r="H54" s="10">
        <v>2</v>
      </c>
      <c r="I54" s="10">
        <f t="shared" si="3"/>
        <v>54699</v>
      </c>
    </row>
    <row r="55" spans="1:9" x14ac:dyDescent="0.2">
      <c r="A55" s="7">
        <v>2018</v>
      </c>
      <c r="B55" s="5" t="s">
        <v>19</v>
      </c>
      <c r="C55" s="10">
        <v>11978</v>
      </c>
      <c r="D55" s="10">
        <v>59140</v>
      </c>
      <c r="E55" s="10">
        <v>3414</v>
      </c>
      <c r="F55" s="10">
        <v>14</v>
      </c>
      <c r="G55" s="10">
        <v>1871</v>
      </c>
      <c r="H55" s="10">
        <v>3</v>
      </c>
      <c r="I55" s="10">
        <f t="shared" si="3"/>
        <v>76420</v>
      </c>
    </row>
    <row r="56" spans="1:9" x14ac:dyDescent="0.2">
      <c r="A56" s="7">
        <v>2018</v>
      </c>
      <c r="B56" s="5" t="s">
        <v>20</v>
      </c>
      <c r="C56" s="10">
        <v>10139</v>
      </c>
      <c r="D56" s="10">
        <v>106654</v>
      </c>
      <c r="E56" s="10">
        <v>285</v>
      </c>
      <c r="F56" s="10">
        <v>25</v>
      </c>
      <c r="G56" s="10">
        <v>931</v>
      </c>
      <c r="H56" s="10">
        <v>5</v>
      </c>
      <c r="I56" s="10">
        <f t="shared" si="3"/>
        <v>118039</v>
      </c>
    </row>
    <row r="57" spans="1:9" x14ac:dyDescent="0.2">
      <c r="A57" s="7">
        <v>2018</v>
      </c>
      <c r="B57" s="5" t="s">
        <v>32</v>
      </c>
      <c r="C57" s="10">
        <v>4065</v>
      </c>
      <c r="D57" s="10">
        <v>47611</v>
      </c>
      <c r="E57" s="10">
        <v>70</v>
      </c>
      <c r="F57" s="10">
        <v>0</v>
      </c>
      <c r="G57" s="10">
        <v>2</v>
      </c>
      <c r="H57" s="10">
        <v>1</v>
      </c>
      <c r="I57" s="10">
        <f t="shared" si="3"/>
        <v>51749</v>
      </c>
    </row>
    <row r="58" spans="1:9" x14ac:dyDescent="0.2">
      <c r="A58" s="7">
        <v>2018</v>
      </c>
      <c r="B58" s="5" t="s">
        <v>21</v>
      </c>
      <c r="C58" s="10">
        <v>3101</v>
      </c>
      <c r="D58" s="10">
        <v>36309</v>
      </c>
      <c r="E58" s="10">
        <v>321</v>
      </c>
      <c r="F58" s="10">
        <v>27</v>
      </c>
      <c r="G58" s="10">
        <v>549</v>
      </c>
      <c r="H58" s="10">
        <v>13</v>
      </c>
      <c r="I58" s="10">
        <f t="shared" si="3"/>
        <v>40320</v>
      </c>
    </row>
    <row r="59" spans="1:9" x14ac:dyDescent="0.2">
      <c r="A59" s="7">
        <v>2018</v>
      </c>
      <c r="B59" s="5" t="s">
        <v>22</v>
      </c>
      <c r="C59" s="10">
        <v>9604</v>
      </c>
      <c r="D59" s="10">
        <v>44908</v>
      </c>
      <c r="E59" s="10">
        <v>4200</v>
      </c>
      <c r="F59" s="10">
        <v>44</v>
      </c>
      <c r="G59" s="10">
        <v>2075</v>
      </c>
      <c r="H59" s="10">
        <v>1</v>
      </c>
      <c r="I59" s="10">
        <f t="shared" si="3"/>
        <v>60832</v>
      </c>
    </row>
    <row r="60" spans="1:9" x14ac:dyDescent="0.2">
      <c r="A60" s="7">
        <v>2018</v>
      </c>
      <c r="B60" s="5" t="s">
        <v>23</v>
      </c>
      <c r="C60" s="10">
        <v>3079</v>
      </c>
      <c r="D60" s="10">
        <v>29305</v>
      </c>
      <c r="E60" s="10">
        <v>80</v>
      </c>
      <c r="F60" s="10">
        <v>0</v>
      </c>
      <c r="G60" s="10">
        <v>21676</v>
      </c>
      <c r="H60" s="10">
        <v>2</v>
      </c>
      <c r="I60" s="10">
        <f t="shared" si="3"/>
        <v>54142</v>
      </c>
    </row>
    <row r="61" spans="1:9" x14ac:dyDescent="0.2">
      <c r="A61" s="7">
        <v>2018</v>
      </c>
      <c r="B61" s="5" t="s">
        <v>24</v>
      </c>
      <c r="C61" s="10">
        <v>35274</v>
      </c>
      <c r="D61" s="10">
        <v>49828</v>
      </c>
      <c r="E61" s="10">
        <v>2693</v>
      </c>
      <c r="F61" s="10">
        <v>321</v>
      </c>
      <c r="G61" s="10">
        <v>2146</v>
      </c>
      <c r="H61" s="10">
        <v>2</v>
      </c>
      <c r="I61" s="10">
        <f t="shared" si="3"/>
        <v>90264</v>
      </c>
    </row>
    <row r="62" spans="1:9" x14ac:dyDescent="0.2">
      <c r="A62" s="7">
        <v>2018</v>
      </c>
      <c r="B62" s="5" t="s">
        <v>25</v>
      </c>
      <c r="C62" s="10">
        <v>12297</v>
      </c>
      <c r="D62" s="10">
        <v>65489</v>
      </c>
      <c r="E62" s="10">
        <v>2807</v>
      </c>
      <c r="F62" s="10">
        <v>9</v>
      </c>
      <c r="G62" s="10">
        <v>746</v>
      </c>
      <c r="H62" s="10">
        <v>19</v>
      </c>
      <c r="I62" s="10">
        <f t="shared" si="3"/>
        <v>81367</v>
      </c>
    </row>
    <row r="63" spans="1:9" x14ac:dyDescent="0.2">
      <c r="A63" s="7">
        <v>2018</v>
      </c>
      <c r="B63" s="5" t="s">
        <v>26</v>
      </c>
      <c r="C63" s="10">
        <v>6693</v>
      </c>
      <c r="D63" s="10">
        <v>68339</v>
      </c>
      <c r="E63" s="10">
        <v>774</v>
      </c>
      <c r="F63" s="10">
        <v>0</v>
      </c>
      <c r="G63" s="10">
        <v>1455</v>
      </c>
      <c r="H63" s="10">
        <v>5</v>
      </c>
      <c r="I63" s="10">
        <f t="shared" si="3"/>
        <v>77266</v>
      </c>
    </row>
    <row r="64" spans="1:9" x14ac:dyDescent="0.2">
      <c r="A64" s="7">
        <v>2018</v>
      </c>
      <c r="B64" s="5" t="s">
        <v>27</v>
      </c>
      <c r="C64" s="10">
        <v>12021</v>
      </c>
      <c r="D64" s="10">
        <v>34953</v>
      </c>
      <c r="E64" s="10">
        <v>374</v>
      </c>
      <c r="F64" s="10">
        <v>24</v>
      </c>
      <c r="G64" s="10">
        <v>7283</v>
      </c>
      <c r="H64" s="10">
        <v>0</v>
      </c>
      <c r="I64" s="10">
        <f t="shared" si="3"/>
        <v>54655</v>
      </c>
    </row>
    <row r="65" spans="1:9" x14ac:dyDescent="0.2">
      <c r="A65" s="7">
        <v>2018</v>
      </c>
      <c r="B65" s="5" t="s">
        <v>33</v>
      </c>
      <c r="C65" s="10">
        <v>16918</v>
      </c>
      <c r="D65" s="10">
        <v>142119</v>
      </c>
      <c r="E65" s="10">
        <v>1422</v>
      </c>
      <c r="F65" s="10">
        <v>0</v>
      </c>
      <c r="G65" s="10">
        <v>2850</v>
      </c>
      <c r="H65" s="10">
        <v>18</v>
      </c>
      <c r="I65" s="10">
        <f t="shared" si="3"/>
        <v>163327</v>
      </c>
    </row>
    <row r="66" spans="1:9" x14ac:dyDescent="0.2">
      <c r="A66" s="7">
        <v>2018</v>
      </c>
      <c r="B66" s="5" t="s">
        <v>28</v>
      </c>
      <c r="C66" s="10">
        <v>17355</v>
      </c>
      <c r="D66" s="10">
        <v>34850</v>
      </c>
      <c r="E66" s="10">
        <v>356</v>
      </c>
      <c r="F66" s="10">
        <v>279</v>
      </c>
      <c r="G66" s="10">
        <v>289</v>
      </c>
      <c r="H66" s="10">
        <v>44</v>
      </c>
      <c r="I66" s="10">
        <f t="shared" si="3"/>
        <v>53173</v>
      </c>
    </row>
    <row r="67" spans="1:9" x14ac:dyDescent="0.2">
      <c r="A67" s="7">
        <v>2018</v>
      </c>
      <c r="B67" s="5" t="s">
        <v>29</v>
      </c>
      <c r="C67" s="10">
        <v>3893</v>
      </c>
      <c r="D67" s="10">
        <v>29793</v>
      </c>
      <c r="E67" s="10">
        <v>733</v>
      </c>
      <c r="F67" s="10">
        <v>0</v>
      </c>
      <c r="G67" s="10">
        <v>4073</v>
      </c>
      <c r="H67" s="10">
        <v>4</v>
      </c>
      <c r="I67" s="10">
        <f t="shared" si="3"/>
        <v>38496</v>
      </c>
    </row>
    <row r="68" spans="1:9" x14ac:dyDescent="0.2">
      <c r="A68" s="8">
        <v>2019</v>
      </c>
      <c r="B68" s="6" t="s">
        <v>2</v>
      </c>
      <c r="C68" s="9">
        <f>SUM(C69:C100)</f>
        <v>478934</v>
      </c>
      <c r="D68" s="9">
        <f t="shared" ref="D68:H68" si="4">SUM(D69:D100)</f>
        <v>1938760</v>
      </c>
      <c r="E68" s="9">
        <f t="shared" si="4"/>
        <v>42108</v>
      </c>
      <c r="F68" s="9">
        <f t="shared" si="4"/>
        <v>2656</v>
      </c>
      <c r="G68" s="9">
        <f t="shared" si="4"/>
        <v>108224</v>
      </c>
      <c r="H68" s="9">
        <f t="shared" si="4"/>
        <v>58752</v>
      </c>
      <c r="I68" s="9">
        <f>SUM(C68:H68)</f>
        <v>2629434</v>
      </c>
    </row>
    <row r="69" spans="1:9" x14ac:dyDescent="0.2">
      <c r="A69" s="7">
        <v>2019</v>
      </c>
      <c r="B69" s="5" t="s">
        <v>3</v>
      </c>
      <c r="C69" s="10">
        <v>11806</v>
      </c>
      <c r="D69" s="10">
        <v>24517</v>
      </c>
      <c r="E69" s="10">
        <v>483</v>
      </c>
      <c r="F69" s="10">
        <v>0</v>
      </c>
      <c r="G69" s="10">
        <v>1019</v>
      </c>
      <c r="H69" s="10">
        <v>0</v>
      </c>
      <c r="I69" s="10">
        <f>SUM(C69:H69)</f>
        <v>37825</v>
      </c>
    </row>
    <row r="70" spans="1:9" x14ac:dyDescent="0.2">
      <c r="A70" s="7">
        <v>2019</v>
      </c>
      <c r="B70" s="5" t="s">
        <v>4</v>
      </c>
      <c r="C70" s="10">
        <v>2972</v>
      </c>
      <c r="D70" s="10">
        <v>32968</v>
      </c>
      <c r="E70" s="10">
        <v>89</v>
      </c>
      <c r="F70" s="10">
        <v>312</v>
      </c>
      <c r="G70" s="10">
        <v>1046</v>
      </c>
      <c r="H70" s="10">
        <v>112</v>
      </c>
      <c r="I70" s="10">
        <f t="shared" ref="I70:I100" si="5">SUM(C70:H70)</f>
        <v>37499</v>
      </c>
    </row>
    <row r="71" spans="1:9" x14ac:dyDescent="0.2">
      <c r="A71" s="7">
        <v>2019</v>
      </c>
      <c r="B71" s="5" t="s">
        <v>5</v>
      </c>
      <c r="C71" s="10">
        <v>5346</v>
      </c>
      <c r="D71" s="10">
        <v>14269</v>
      </c>
      <c r="E71" s="10">
        <v>2661</v>
      </c>
      <c r="F71" s="10">
        <v>226</v>
      </c>
      <c r="G71" s="10">
        <v>134</v>
      </c>
      <c r="H71" s="10">
        <v>0</v>
      </c>
      <c r="I71" s="10">
        <f t="shared" si="5"/>
        <v>22636</v>
      </c>
    </row>
    <row r="72" spans="1:9" x14ac:dyDescent="0.2">
      <c r="A72" s="7">
        <v>2019</v>
      </c>
      <c r="B72" s="5" t="s">
        <v>6</v>
      </c>
      <c r="C72" s="10">
        <v>2378</v>
      </c>
      <c r="D72" s="10">
        <v>17071</v>
      </c>
      <c r="E72" s="10">
        <v>2896</v>
      </c>
      <c r="F72" s="10">
        <v>276</v>
      </c>
      <c r="G72" s="10">
        <v>454</v>
      </c>
      <c r="H72" s="10">
        <v>0</v>
      </c>
      <c r="I72" s="10">
        <f t="shared" si="5"/>
        <v>23075</v>
      </c>
    </row>
    <row r="73" spans="1:9" x14ac:dyDescent="0.2">
      <c r="A73" s="7">
        <v>2019</v>
      </c>
      <c r="B73" s="5" t="s">
        <v>30</v>
      </c>
      <c r="C73" s="10">
        <v>1260</v>
      </c>
      <c r="D73" s="10">
        <v>34672</v>
      </c>
      <c r="E73" s="10">
        <v>225</v>
      </c>
      <c r="F73" s="10">
        <v>111</v>
      </c>
      <c r="G73" s="10">
        <v>549</v>
      </c>
      <c r="H73" s="10">
        <v>0</v>
      </c>
      <c r="I73" s="10">
        <f t="shared" si="5"/>
        <v>36817</v>
      </c>
    </row>
    <row r="74" spans="1:9" x14ac:dyDescent="0.2">
      <c r="A74" s="7">
        <v>2019</v>
      </c>
      <c r="B74" s="5" t="s">
        <v>7</v>
      </c>
      <c r="C74" s="10">
        <v>5234</v>
      </c>
      <c r="D74" s="10">
        <v>15091</v>
      </c>
      <c r="E74" s="10">
        <v>57</v>
      </c>
      <c r="F74" s="10">
        <v>98</v>
      </c>
      <c r="G74" s="10">
        <v>315</v>
      </c>
      <c r="H74" s="10">
        <v>0</v>
      </c>
      <c r="I74" s="10">
        <f t="shared" si="5"/>
        <v>20795</v>
      </c>
    </row>
    <row r="75" spans="1:9" x14ac:dyDescent="0.2">
      <c r="A75" s="7">
        <v>2019</v>
      </c>
      <c r="B75" s="5" t="s">
        <v>8</v>
      </c>
      <c r="C75" s="10">
        <v>5556</v>
      </c>
      <c r="D75" s="10">
        <v>102567</v>
      </c>
      <c r="E75" s="10">
        <v>4613</v>
      </c>
      <c r="F75" s="10">
        <v>283</v>
      </c>
      <c r="G75" s="10">
        <v>1779</v>
      </c>
      <c r="H75" s="10">
        <v>0</v>
      </c>
      <c r="I75" s="10">
        <f t="shared" si="5"/>
        <v>114798</v>
      </c>
    </row>
    <row r="76" spans="1:9" x14ac:dyDescent="0.2">
      <c r="A76" s="7">
        <v>2019</v>
      </c>
      <c r="B76" s="5" t="s">
        <v>9</v>
      </c>
      <c r="C76" s="10">
        <v>20094</v>
      </c>
      <c r="D76" s="10">
        <v>56773</v>
      </c>
      <c r="E76" s="10">
        <v>1646</v>
      </c>
      <c r="F76" s="10">
        <v>95</v>
      </c>
      <c r="G76" s="10">
        <v>329</v>
      </c>
      <c r="H76" s="10">
        <v>0</v>
      </c>
      <c r="I76" s="10">
        <f t="shared" si="5"/>
        <v>78937</v>
      </c>
    </row>
    <row r="77" spans="1:9" x14ac:dyDescent="0.2">
      <c r="A77" s="7">
        <v>2019</v>
      </c>
      <c r="B77" s="5" t="s">
        <v>41</v>
      </c>
      <c r="C77" s="10">
        <v>37561</v>
      </c>
      <c r="D77" s="10">
        <v>128523</v>
      </c>
      <c r="E77" s="10">
        <v>536</v>
      </c>
      <c r="F77" s="10">
        <v>237</v>
      </c>
      <c r="G77" s="10">
        <v>4531</v>
      </c>
      <c r="H77" s="10">
        <v>47784</v>
      </c>
      <c r="I77" s="10">
        <f t="shared" si="5"/>
        <v>219172</v>
      </c>
    </row>
    <row r="78" spans="1:9" x14ac:dyDescent="0.2">
      <c r="A78" s="7">
        <v>2019</v>
      </c>
      <c r="B78" s="5" t="s">
        <v>10</v>
      </c>
      <c r="C78" s="10">
        <v>2767</v>
      </c>
      <c r="D78" s="10">
        <v>35742</v>
      </c>
      <c r="E78" s="10">
        <v>19</v>
      </c>
      <c r="F78" s="10">
        <v>14</v>
      </c>
      <c r="G78" s="10">
        <v>15248</v>
      </c>
      <c r="H78" s="10">
        <v>0</v>
      </c>
      <c r="I78" s="10">
        <f t="shared" si="5"/>
        <v>53790</v>
      </c>
    </row>
    <row r="79" spans="1:9" x14ac:dyDescent="0.2">
      <c r="A79" s="7">
        <v>2019</v>
      </c>
      <c r="B79" s="5" t="s">
        <v>11</v>
      </c>
      <c r="C79" s="10">
        <v>35970</v>
      </c>
      <c r="D79" s="10">
        <v>123139</v>
      </c>
      <c r="E79" s="10">
        <v>4324</v>
      </c>
      <c r="F79" s="10">
        <v>50</v>
      </c>
      <c r="G79" s="10">
        <v>3048</v>
      </c>
      <c r="H79" s="10">
        <v>0</v>
      </c>
      <c r="I79" s="10">
        <f t="shared" si="5"/>
        <v>166531</v>
      </c>
    </row>
    <row r="80" spans="1:9" x14ac:dyDescent="0.2">
      <c r="A80" s="7">
        <v>2019</v>
      </c>
      <c r="B80" s="5" t="s">
        <v>12</v>
      </c>
      <c r="C80" s="10">
        <v>4612</v>
      </c>
      <c r="D80" s="10">
        <v>71308</v>
      </c>
      <c r="E80" s="10">
        <v>2005</v>
      </c>
      <c r="F80" s="10">
        <v>108</v>
      </c>
      <c r="G80" s="10">
        <v>597</v>
      </c>
      <c r="H80" s="10">
        <v>0</v>
      </c>
      <c r="I80" s="10">
        <f t="shared" si="5"/>
        <v>78630</v>
      </c>
    </row>
    <row r="81" spans="1:9" x14ac:dyDescent="0.2">
      <c r="A81" s="7">
        <v>2019</v>
      </c>
      <c r="B81" s="5" t="s">
        <v>13</v>
      </c>
      <c r="C81" s="10">
        <v>1941</v>
      </c>
      <c r="D81" s="10">
        <v>51990</v>
      </c>
      <c r="E81" s="10">
        <v>792</v>
      </c>
      <c r="F81" s="10">
        <v>0</v>
      </c>
      <c r="G81" s="10">
        <v>1135</v>
      </c>
      <c r="H81" s="10">
        <v>1</v>
      </c>
      <c r="I81" s="10">
        <f t="shared" si="5"/>
        <v>55859</v>
      </c>
    </row>
    <row r="82" spans="1:9" x14ac:dyDescent="0.2">
      <c r="A82" s="7">
        <v>2019</v>
      </c>
      <c r="B82" s="5" t="s">
        <v>14</v>
      </c>
      <c r="C82" s="10">
        <v>77205</v>
      </c>
      <c r="D82" s="10">
        <v>91316</v>
      </c>
      <c r="E82" s="10">
        <v>1715</v>
      </c>
      <c r="F82" s="10">
        <v>0</v>
      </c>
      <c r="G82" s="10">
        <v>2017</v>
      </c>
      <c r="H82" s="10">
        <v>3486</v>
      </c>
      <c r="I82" s="10">
        <f t="shared" si="5"/>
        <v>175739</v>
      </c>
    </row>
    <row r="83" spans="1:9" x14ac:dyDescent="0.2">
      <c r="A83" s="7">
        <v>2019</v>
      </c>
      <c r="B83" s="5" t="s">
        <v>15</v>
      </c>
      <c r="C83" s="10">
        <v>45610</v>
      </c>
      <c r="D83" s="10">
        <v>236754</v>
      </c>
      <c r="E83" s="10">
        <v>445</v>
      </c>
      <c r="F83" s="10">
        <v>21</v>
      </c>
      <c r="G83" s="10">
        <v>21166</v>
      </c>
      <c r="H83" s="10">
        <v>7044</v>
      </c>
      <c r="I83" s="10">
        <f t="shared" si="5"/>
        <v>311040</v>
      </c>
    </row>
    <row r="84" spans="1:9" x14ac:dyDescent="0.2">
      <c r="A84" s="7">
        <v>2019</v>
      </c>
      <c r="B84" s="5" t="s">
        <v>31</v>
      </c>
      <c r="C84" s="10">
        <v>41053</v>
      </c>
      <c r="D84" s="10">
        <v>63239</v>
      </c>
      <c r="E84" s="10">
        <v>344</v>
      </c>
      <c r="F84" s="10">
        <v>225</v>
      </c>
      <c r="G84" s="10">
        <v>5085</v>
      </c>
      <c r="H84" s="10">
        <v>1</v>
      </c>
      <c r="I84" s="10">
        <f t="shared" si="5"/>
        <v>109947</v>
      </c>
    </row>
    <row r="85" spans="1:9" x14ac:dyDescent="0.2">
      <c r="A85" s="7">
        <v>2019</v>
      </c>
      <c r="B85" s="5" t="s">
        <v>16</v>
      </c>
      <c r="C85" s="10">
        <v>9774</v>
      </c>
      <c r="D85" s="10">
        <v>34103</v>
      </c>
      <c r="E85" s="10">
        <v>349</v>
      </c>
      <c r="F85" s="10">
        <v>0</v>
      </c>
      <c r="G85" s="10">
        <v>1125</v>
      </c>
      <c r="H85" s="10">
        <v>0</v>
      </c>
      <c r="I85" s="10">
        <f t="shared" si="5"/>
        <v>45351</v>
      </c>
    </row>
    <row r="86" spans="1:9" x14ac:dyDescent="0.2">
      <c r="A86" s="7">
        <v>2019</v>
      </c>
      <c r="B86" s="5" t="s">
        <v>17</v>
      </c>
      <c r="C86" s="10">
        <v>2063</v>
      </c>
      <c r="D86" s="10">
        <v>16933</v>
      </c>
      <c r="E86" s="10">
        <v>1193</v>
      </c>
      <c r="F86" s="10">
        <v>2</v>
      </c>
      <c r="G86" s="10">
        <v>89</v>
      </c>
      <c r="H86" s="10">
        <v>0</v>
      </c>
      <c r="I86" s="10">
        <f t="shared" si="5"/>
        <v>20280</v>
      </c>
    </row>
    <row r="87" spans="1:9" x14ac:dyDescent="0.2">
      <c r="A87" s="7">
        <v>2019</v>
      </c>
      <c r="B87" s="5" t="s">
        <v>18</v>
      </c>
      <c r="C87" s="10">
        <v>3954</v>
      </c>
      <c r="D87" s="10">
        <v>44637</v>
      </c>
      <c r="E87" s="10">
        <v>20</v>
      </c>
      <c r="F87" s="10">
        <v>56</v>
      </c>
      <c r="G87" s="10">
        <v>1153</v>
      </c>
      <c r="H87" s="10">
        <v>0</v>
      </c>
      <c r="I87" s="10">
        <f t="shared" si="5"/>
        <v>49820</v>
      </c>
    </row>
    <row r="88" spans="1:9" x14ac:dyDescent="0.2">
      <c r="A88" s="7">
        <v>2019</v>
      </c>
      <c r="B88" s="5" t="s">
        <v>19</v>
      </c>
      <c r="C88" s="10">
        <v>15892</v>
      </c>
      <c r="D88" s="10">
        <v>59878</v>
      </c>
      <c r="E88" s="10">
        <v>4052</v>
      </c>
      <c r="F88" s="10">
        <v>2</v>
      </c>
      <c r="G88" s="10">
        <v>1396</v>
      </c>
      <c r="H88" s="10">
        <v>1</v>
      </c>
      <c r="I88" s="10">
        <f t="shared" si="5"/>
        <v>81221</v>
      </c>
    </row>
    <row r="89" spans="1:9" x14ac:dyDescent="0.2">
      <c r="A89" s="7">
        <v>2019</v>
      </c>
      <c r="B89" s="5" t="s">
        <v>20</v>
      </c>
      <c r="C89" s="10">
        <v>10130</v>
      </c>
      <c r="D89" s="10">
        <v>105954</v>
      </c>
      <c r="E89" s="10">
        <v>358</v>
      </c>
      <c r="F89" s="10">
        <v>0</v>
      </c>
      <c r="G89" s="10">
        <v>1360</v>
      </c>
      <c r="H89" s="10">
        <v>61</v>
      </c>
      <c r="I89" s="10">
        <f t="shared" si="5"/>
        <v>117863</v>
      </c>
    </row>
    <row r="90" spans="1:9" x14ac:dyDescent="0.2">
      <c r="A90" s="7">
        <v>2019</v>
      </c>
      <c r="B90" s="5" t="s">
        <v>32</v>
      </c>
      <c r="C90" s="10">
        <v>3175</v>
      </c>
      <c r="D90" s="10">
        <v>46300</v>
      </c>
      <c r="E90" s="10">
        <v>128</v>
      </c>
      <c r="F90" s="10">
        <v>0</v>
      </c>
      <c r="G90" s="10">
        <v>33</v>
      </c>
      <c r="H90" s="10">
        <v>9</v>
      </c>
      <c r="I90" s="10">
        <f t="shared" si="5"/>
        <v>49645</v>
      </c>
    </row>
    <row r="91" spans="1:9" x14ac:dyDescent="0.2">
      <c r="A91" s="7">
        <v>2019</v>
      </c>
      <c r="B91" s="5" t="s">
        <v>21</v>
      </c>
      <c r="C91" s="10">
        <v>3769</v>
      </c>
      <c r="D91" s="10">
        <v>33143</v>
      </c>
      <c r="E91" s="10">
        <v>267</v>
      </c>
      <c r="F91" s="10">
        <v>0</v>
      </c>
      <c r="G91" s="10">
        <v>731</v>
      </c>
      <c r="H91" s="10">
        <v>193</v>
      </c>
      <c r="I91" s="10">
        <f t="shared" si="5"/>
        <v>38103</v>
      </c>
    </row>
    <row r="92" spans="1:9" x14ac:dyDescent="0.2">
      <c r="A92" s="7">
        <v>2019</v>
      </c>
      <c r="B92" s="5" t="s">
        <v>22</v>
      </c>
      <c r="C92" s="10">
        <v>7042</v>
      </c>
      <c r="D92" s="10">
        <v>43428</v>
      </c>
      <c r="E92" s="10">
        <v>2851</v>
      </c>
      <c r="F92" s="10">
        <v>31</v>
      </c>
      <c r="G92" s="10">
        <v>1747</v>
      </c>
      <c r="H92" s="10">
        <v>4</v>
      </c>
      <c r="I92" s="10">
        <f t="shared" si="5"/>
        <v>55103</v>
      </c>
    </row>
    <row r="93" spans="1:9" x14ac:dyDescent="0.2">
      <c r="A93" s="7">
        <v>2019</v>
      </c>
      <c r="B93" s="5" t="s">
        <v>23</v>
      </c>
      <c r="C93" s="10">
        <v>2939</v>
      </c>
      <c r="D93" s="10">
        <v>33404</v>
      </c>
      <c r="E93" s="10">
        <v>15</v>
      </c>
      <c r="F93" s="10">
        <v>0</v>
      </c>
      <c r="G93" s="10">
        <v>17930</v>
      </c>
      <c r="H93" s="10">
        <v>1</v>
      </c>
      <c r="I93" s="10">
        <f t="shared" si="5"/>
        <v>54289</v>
      </c>
    </row>
    <row r="94" spans="1:9" x14ac:dyDescent="0.2">
      <c r="A94" s="7">
        <v>2019</v>
      </c>
      <c r="B94" s="5" t="s">
        <v>24</v>
      </c>
      <c r="C94" s="10">
        <v>39218</v>
      </c>
      <c r="D94" s="10">
        <v>45519</v>
      </c>
      <c r="E94" s="10">
        <v>2784</v>
      </c>
      <c r="F94" s="10">
        <v>226</v>
      </c>
      <c r="G94" s="10">
        <v>2975</v>
      </c>
      <c r="H94" s="10">
        <v>0</v>
      </c>
      <c r="I94" s="10">
        <f t="shared" si="5"/>
        <v>90722</v>
      </c>
    </row>
    <row r="95" spans="1:9" x14ac:dyDescent="0.2">
      <c r="A95" s="7">
        <v>2019</v>
      </c>
      <c r="B95" s="5" t="s">
        <v>25</v>
      </c>
      <c r="C95" s="10">
        <v>28092</v>
      </c>
      <c r="D95" s="10">
        <v>67925</v>
      </c>
      <c r="E95" s="10">
        <v>2853</v>
      </c>
      <c r="F95" s="10">
        <v>8</v>
      </c>
      <c r="G95" s="10">
        <v>942</v>
      </c>
      <c r="H95" s="10">
        <v>0</v>
      </c>
      <c r="I95" s="10">
        <f t="shared" si="5"/>
        <v>99820</v>
      </c>
    </row>
    <row r="96" spans="1:9" x14ac:dyDescent="0.2">
      <c r="A96" s="7">
        <v>2019</v>
      </c>
      <c r="B96" s="5" t="s">
        <v>26</v>
      </c>
      <c r="C96" s="10">
        <v>7630</v>
      </c>
      <c r="D96" s="10">
        <v>65307</v>
      </c>
      <c r="E96" s="10">
        <v>744</v>
      </c>
      <c r="F96" s="10">
        <v>0</v>
      </c>
      <c r="G96" s="10">
        <v>1487</v>
      </c>
      <c r="H96" s="10">
        <v>2</v>
      </c>
      <c r="I96" s="10">
        <f t="shared" si="5"/>
        <v>75170</v>
      </c>
    </row>
    <row r="97" spans="1:9" x14ac:dyDescent="0.2">
      <c r="A97" s="7">
        <v>2019</v>
      </c>
      <c r="B97" s="5" t="s">
        <v>27</v>
      </c>
      <c r="C97" s="10">
        <v>13974</v>
      </c>
      <c r="D97" s="10">
        <v>35195</v>
      </c>
      <c r="E97" s="10">
        <v>362</v>
      </c>
      <c r="F97" s="10">
        <v>14</v>
      </c>
      <c r="G97" s="10">
        <v>11518</v>
      </c>
      <c r="H97" s="10">
        <v>0</v>
      </c>
      <c r="I97" s="10">
        <f t="shared" si="5"/>
        <v>61063</v>
      </c>
    </row>
    <row r="98" spans="1:9" x14ac:dyDescent="0.2">
      <c r="A98" s="7">
        <v>2019</v>
      </c>
      <c r="B98" s="5" t="s">
        <v>33</v>
      </c>
      <c r="C98" s="10">
        <v>18668</v>
      </c>
      <c r="D98" s="10">
        <v>133443</v>
      </c>
      <c r="E98" s="10">
        <v>1436</v>
      </c>
      <c r="F98" s="10">
        <v>0</v>
      </c>
      <c r="G98" s="10">
        <v>2602</v>
      </c>
      <c r="H98" s="10">
        <v>5</v>
      </c>
      <c r="I98" s="10">
        <f t="shared" si="5"/>
        <v>156154</v>
      </c>
    </row>
    <row r="99" spans="1:9" x14ac:dyDescent="0.2">
      <c r="A99" s="7">
        <v>2019</v>
      </c>
      <c r="B99" s="5" t="s">
        <v>28</v>
      </c>
      <c r="C99" s="10">
        <v>7389</v>
      </c>
      <c r="D99" s="10">
        <v>46370</v>
      </c>
      <c r="E99" s="10">
        <v>1067</v>
      </c>
      <c r="F99" s="10">
        <v>260</v>
      </c>
      <c r="G99" s="10">
        <v>218</v>
      </c>
      <c r="H99" s="10">
        <v>32</v>
      </c>
      <c r="I99" s="10">
        <f t="shared" si="5"/>
        <v>55336</v>
      </c>
    </row>
    <row r="100" spans="1:9" x14ac:dyDescent="0.2">
      <c r="A100" s="7">
        <v>2019</v>
      </c>
      <c r="B100" s="5" t="s">
        <v>29</v>
      </c>
      <c r="C100" s="10">
        <v>3860</v>
      </c>
      <c r="D100" s="10">
        <v>27282</v>
      </c>
      <c r="E100" s="10">
        <v>779</v>
      </c>
      <c r="F100" s="10">
        <v>1</v>
      </c>
      <c r="G100" s="10">
        <v>4466</v>
      </c>
      <c r="H100" s="10">
        <v>16</v>
      </c>
      <c r="I100" s="10">
        <f t="shared" si="5"/>
        <v>36404</v>
      </c>
    </row>
    <row r="101" spans="1:9" x14ac:dyDescent="0.2">
      <c r="A101" s="8">
        <v>2020</v>
      </c>
      <c r="B101" s="6" t="s">
        <v>2</v>
      </c>
      <c r="C101" s="9">
        <f t="shared" ref="C101:I101" si="6">SUM(C102:C133)</f>
        <v>317712</v>
      </c>
      <c r="D101" s="9">
        <f t="shared" si="6"/>
        <v>1442144</v>
      </c>
      <c r="E101" s="9">
        <f t="shared" si="6"/>
        <v>40578</v>
      </c>
      <c r="F101" s="9">
        <f t="shared" si="6"/>
        <v>3396</v>
      </c>
      <c r="G101" s="9">
        <f t="shared" si="6"/>
        <v>113310</v>
      </c>
      <c r="H101" s="9">
        <f t="shared" si="6"/>
        <v>20204</v>
      </c>
      <c r="I101" s="9">
        <f t="shared" si="6"/>
        <v>1937344</v>
      </c>
    </row>
    <row r="102" spans="1:9" x14ac:dyDescent="0.2">
      <c r="A102" s="7">
        <v>2020</v>
      </c>
      <c r="B102" s="5" t="s">
        <v>3</v>
      </c>
      <c r="C102" s="10">
        <v>9452</v>
      </c>
      <c r="D102" s="10">
        <v>20401</v>
      </c>
      <c r="E102" s="10">
        <v>530</v>
      </c>
      <c r="F102" s="10">
        <v>0</v>
      </c>
      <c r="G102" s="10">
        <v>1100</v>
      </c>
      <c r="H102" s="10">
        <v>3</v>
      </c>
      <c r="I102" s="10">
        <f t="shared" ref="I102:I133" si="7">SUM(C102:H102)</f>
        <v>31486</v>
      </c>
    </row>
    <row r="103" spans="1:9" x14ac:dyDescent="0.2">
      <c r="A103" s="7">
        <v>2020</v>
      </c>
      <c r="B103" s="5" t="s">
        <v>4</v>
      </c>
      <c r="C103" s="10">
        <v>1064</v>
      </c>
      <c r="D103" s="10">
        <v>23762</v>
      </c>
      <c r="E103" s="10">
        <v>267</v>
      </c>
      <c r="F103" s="10">
        <v>437</v>
      </c>
      <c r="G103" s="10">
        <v>996</v>
      </c>
      <c r="H103" s="10">
        <v>171</v>
      </c>
      <c r="I103" s="10">
        <f t="shared" si="7"/>
        <v>26697</v>
      </c>
    </row>
    <row r="104" spans="1:9" x14ac:dyDescent="0.2">
      <c r="A104" s="7">
        <v>2020</v>
      </c>
      <c r="B104" s="5" t="s">
        <v>5</v>
      </c>
      <c r="C104" s="10">
        <v>2892</v>
      </c>
      <c r="D104" s="10">
        <v>10008</v>
      </c>
      <c r="E104" s="10">
        <v>3985</v>
      </c>
      <c r="F104" s="10">
        <v>175</v>
      </c>
      <c r="G104" s="10">
        <v>20</v>
      </c>
      <c r="H104" s="10">
        <v>0</v>
      </c>
      <c r="I104" s="10">
        <f t="shared" si="7"/>
        <v>17080</v>
      </c>
    </row>
    <row r="105" spans="1:9" x14ac:dyDescent="0.2">
      <c r="A105" s="7">
        <v>2020</v>
      </c>
      <c r="B105" s="5" t="s">
        <v>6</v>
      </c>
      <c r="C105" s="10">
        <v>2030</v>
      </c>
      <c r="D105" s="10">
        <v>11944</v>
      </c>
      <c r="E105" s="10">
        <v>2255</v>
      </c>
      <c r="F105" s="10">
        <v>238</v>
      </c>
      <c r="G105" s="10">
        <v>367</v>
      </c>
      <c r="H105" s="10">
        <v>0</v>
      </c>
      <c r="I105" s="10">
        <f t="shared" si="7"/>
        <v>16834</v>
      </c>
    </row>
    <row r="106" spans="1:9" x14ac:dyDescent="0.2">
      <c r="A106" s="7">
        <v>2020</v>
      </c>
      <c r="B106" s="5" t="s">
        <v>30</v>
      </c>
      <c r="C106" s="10">
        <v>477</v>
      </c>
      <c r="D106" s="10">
        <v>27947</v>
      </c>
      <c r="E106" s="10">
        <v>183</v>
      </c>
      <c r="F106" s="10">
        <v>100</v>
      </c>
      <c r="G106" s="10">
        <v>299</v>
      </c>
      <c r="H106" s="10">
        <v>0</v>
      </c>
      <c r="I106" s="10">
        <f t="shared" si="7"/>
        <v>29006</v>
      </c>
    </row>
    <row r="107" spans="1:9" x14ac:dyDescent="0.2">
      <c r="A107" s="7">
        <v>2020</v>
      </c>
      <c r="B107" s="5" t="s">
        <v>7</v>
      </c>
      <c r="C107" s="10">
        <v>3628</v>
      </c>
      <c r="D107" s="10">
        <v>11812</v>
      </c>
      <c r="E107" s="10">
        <v>78</v>
      </c>
      <c r="F107" s="10">
        <v>102</v>
      </c>
      <c r="G107" s="10">
        <v>324</v>
      </c>
      <c r="H107" s="10">
        <v>8</v>
      </c>
      <c r="I107" s="10">
        <f t="shared" si="7"/>
        <v>15952</v>
      </c>
    </row>
    <row r="108" spans="1:9" x14ac:dyDescent="0.2">
      <c r="A108" s="7">
        <v>2020</v>
      </c>
      <c r="B108" s="5" t="s">
        <v>8</v>
      </c>
      <c r="C108" s="10">
        <v>1891</v>
      </c>
      <c r="D108" s="10">
        <v>73600</v>
      </c>
      <c r="E108" s="10">
        <v>2853</v>
      </c>
      <c r="F108" s="10">
        <v>106</v>
      </c>
      <c r="G108" s="10">
        <v>1108</v>
      </c>
      <c r="H108" s="10">
        <v>0</v>
      </c>
      <c r="I108" s="10">
        <f t="shared" si="7"/>
        <v>79558</v>
      </c>
    </row>
    <row r="109" spans="1:9" x14ac:dyDescent="0.2">
      <c r="A109" s="7">
        <v>2020</v>
      </c>
      <c r="B109" s="5" t="s">
        <v>9</v>
      </c>
      <c r="C109" s="10">
        <v>13879</v>
      </c>
      <c r="D109" s="10">
        <v>43557</v>
      </c>
      <c r="E109" s="10">
        <v>1650</v>
      </c>
      <c r="F109" s="10">
        <v>120</v>
      </c>
      <c r="G109" s="10">
        <v>584</v>
      </c>
      <c r="H109" s="10">
        <v>0</v>
      </c>
      <c r="I109" s="10">
        <f t="shared" si="7"/>
        <v>59790</v>
      </c>
    </row>
    <row r="110" spans="1:9" x14ac:dyDescent="0.2">
      <c r="A110" s="7">
        <v>2020</v>
      </c>
      <c r="B110" s="5" t="s">
        <v>41</v>
      </c>
      <c r="C110" s="10">
        <v>25804</v>
      </c>
      <c r="D110" s="10">
        <v>108808</v>
      </c>
      <c r="E110" s="10">
        <v>794</v>
      </c>
      <c r="F110" s="10">
        <v>124</v>
      </c>
      <c r="G110" s="10">
        <v>25955</v>
      </c>
      <c r="H110" s="10">
        <v>10178</v>
      </c>
      <c r="I110" s="10">
        <f t="shared" si="7"/>
        <v>171663</v>
      </c>
    </row>
    <row r="111" spans="1:9" x14ac:dyDescent="0.2">
      <c r="A111" s="7">
        <v>2020</v>
      </c>
      <c r="B111" s="5" t="s">
        <v>10</v>
      </c>
      <c r="C111" s="10">
        <v>813</v>
      </c>
      <c r="D111" s="10">
        <v>27279</v>
      </c>
      <c r="E111" s="10">
        <v>17</v>
      </c>
      <c r="F111" s="10">
        <v>3</v>
      </c>
      <c r="G111" s="10">
        <v>13692</v>
      </c>
      <c r="H111" s="10">
        <v>0</v>
      </c>
      <c r="I111" s="10">
        <f t="shared" si="7"/>
        <v>41804</v>
      </c>
    </row>
    <row r="112" spans="1:9" x14ac:dyDescent="0.2">
      <c r="A112" s="7">
        <v>2020</v>
      </c>
      <c r="B112" s="5" t="s">
        <v>11</v>
      </c>
      <c r="C112" s="10">
        <v>21802</v>
      </c>
      <c r="D112" s="10">
        <v>100071</v>
      </c>
      <c r="E112" s="10">
        <v>4999</v>
      </c>
      <c r="F112" s="10">
        <v>18</v>
      </c>
      <c r="G112" s="10">
        <v>3011</v>
      </c>
      <c r="H112" s="10">
        <v>0</v>
      </c>
      <c r="I112" s="10">
        <f t="shared" si="7"/>
        <v>129901</v>
      </c>
    </row>
    <row r="113" spans="1:9" x14ac:dyDescent="0.2">
      <c r="A113" s="7">
        <v>2020</v>
      </c>
      <c r="B113" s="5" t="s">
        <v>12</v>
      </c>
      <c r="C113" s="10">
        <v>942</v>
      </c>
      <c r="D113" s="10">
        <v>51426</v>
      </c>
      <c r="E113" s="10">
        <v>1223</v>
      </c>
      <c r="F113" s="10">
        <v>201</v>
      </c>
      <c r="G113" s="10">
        <v>423</v>
      </c>
      <c r="H113" s="10">
        <v>0</v>
      </c>
      <c r="I113" s="10">
        <f t="shared" si="7"/>
        <v>54215</v>
      </c>
    </row>
    <row r="114" spans="1:9" x14ac:dyDescent="0.2">
      <c r="A114" s="7">
        <v>2020</v>
      </c>
      <c r="B114" s="5" t="s">
        <v>13</v>
      </c>
      <c r="C114" s="10">
        <v>970</v>
      </c>
      <c r="D114" s="10">
        <v>34981</v>
      </c>
      <c r="E114" s="10">
        <v>758</v>
      </c>
      <c r="F114" s="10">
        <v>0</v>
      </c>
      <c r="G114" s="10">
        <v>1104</v>
      </c>
      <c r="H114" s="10">
        <v>0</v>
      </c>
      <c r="I114" s="10">
        <f t="shared" si="7"/>
        <v>37813</v>
      </c>
    </row>
    <row r="115" spans="1:9" x14ac:dyDescent="0.2">
      <c r="A115" s="7">
        <v>2020</v>
      </c>
      <c r="B115" s="5" t="s">
        <v>14</v>
      </c>
      <c r="C115" s="10">
        <v>45161</v>
      </c>
      <c r="D115" s="10">
        <v>71815</v>
      </c>
      <c r="E115" s="10">
        <v>1687</v>
      </c>
      <c r="F115" s="10">
        <v>484</v>
      </c>
      <c r="G115" s="10">
        <v>551</v>
      </c>
      <c r="H115" s="10">
        <v>3121</v>
      </c>
      <c r="I115" s="10">
        <f t="shared" si="7"/>
        <v>122819</v>
      </c>
    </row>
    <row r="116" spans="1:9" x14ac:dyDescent="0.2">
      <c r="A116" s="7">
        <v>2020</v>
      </c>
      <c r="B116" s="5" t="s">
        <v>15</v>
      </c>
      <c r="C116" s="10">
        <v>33533</v>
      </c>
      <c r="D116" s="10">
        <v>173231</v>
      </c>
      <c r="E116" s="10">
        <v>507</v>
      </c>
      <c r="F116" s="10">
        <v>39</v>
      </c>
      <c r="G116" s="10">
        <v>22040</v>
      </c>
      <c r="H116" s="10">
        <v>6599</v>
      </c>
      <c r="I116" s="10">
        <f t="shared" si="7"/>
        <v>235949</v>
      </c>
    </row>
    <row r="117" spans="1:9" x14ac:dyDescent="0.2">
      <c r="A117" s="7">
        <v>2020</v>
      </c>
      <c r="B117" s="5" t="s">
        <v>31</v>
      </c>
      <c r="C117" s="10">
        <v>40591</v>
      </c>
      <c r="D117" s="10">
        <v>47369</v>
      </c>
      <c r="E117" s="10">
        <v>318</v>
      </c>
      <c r="F117" s="10">
        <v>239</v>
      </c>
      <c r="G117" s="10">
        <v>5063</v>
      </c>
      <c r="H117" s="10">
        <v>0</v>
      </c>
      <c r="I117" s="10">
        <f t="shared" si="7"/>
        <v>93580</v>
      </c>
    </row>
    <row r="118" spans="1:9" x14ac:dyDescent="0.2">
      <c r="A118" s="7">
        <v>2020</v>
      </c>
      <c r="B118" s="5" t="s">
        <v>16</v>
      </c>
      <c r="C118" s="10">
        <v>11398</v>
      </c>
      <c r="D118" s="10">
        <v>23467</v>
      </c>
      <c r="E118" s="10">
        <v>371</v>
      </c>
      <c r="F118" s="10">
        <v>50</v>
      </c>
      <c r="G118" s="10">
        <v>971</v>
      </c>
      <c r="H118" s="10">
        <v>0</v>
      </c>
      <c r="I118" s="10">
        <f t="shared" si="7"/>
        <v>36257</v>
      </c>
    </row>
    <row r="119" spans="1:9" x14ac:dyDescent="0.2">
      <c r="A119" s="7">
        <v>2020</v>
      </c>
      <c r="B119" s="5" t="s">
        <v>17</v>
      </c>
      <c r="C119" s="10">
        <v>754</v>
      </c>
      <c r="D119" s="10">
        <v>12243</v>
      </c>
      <c r="E119" s="10">
        <v>1558</v>
      </c>
      <c r="F119" s="10">
        <v>2</v>
      </c>
      <c r="G119" s="10">
        <v>88</v>
      </c>
      <c r="H119" s="10">
        <v>0</v>
      </c>
      <c r="I119" s="10">
        <f t="shared" si="7"/>
        <v>14645</v>
      </c>
    </row>
    <row r="120" spans="1:9" x14ac:dyDescent="0.2">
      <c r="A120" s="7">
        <v>2020</v>
      </c>
      <c r="B120" s="5" t="s">
        <v>18</v>
      </c>
      <c r="C120" s="10">
        <v>891</v>
      </c>
      <c r="D120" s="10">
        <v>38282</v>
      </c>
      <c r="E120" s="10">
        <v>114</v>
      </c>
      <c r="F120" s="10">
        <v>41</v>
      </c>
      <c r="G120" s="10">
        <v>1641</v>
      </c>
      <c r="H120" s="10">
        <v>22</v>
      </c>
      <c r="I120" s="10">
        <f t="shared" si="7"/>
        <v>40991</v>
      </c>
    </row>
    <row r="121" spans="1:9" x14ac:dyDescent="0.2">
      <c r="A121" s="7">
        <v>2020</v>
      </c>
      <c r="B121" s="5" t="s">
        <v>19</v>
      </c>
      <c r="C121" s="10">
        <v>9168</v>
      </c>
      <c r="D121" s="10">
        <v>36941</v>
      </c>
      <c r="E121" s="10">
        <v>2223</v>
      </c>
      <c r="F121" s="10">
        <v>1</v>
      </c>
      <c r="G121" s="10">
        <v>679</v>
      </c>
      <c r="H121" s="10">
        <v>3</v>
      </c>
      <c r="I121" s="10">
        <f t="shared" si="7"/>
        <v>49015</v>
      </c>
    </row>
    <row r="122" spans="1:9" x14ac:dyDescent="0.2">
      <c r="A122" s="7">
        <v>2020</v>
      </c>
      <c r="B122" s="5" t="s">
        <v>20</v>
      </c>
      <c r="C122" s="10">
        <v>5916</v>
      </c>
      <c r="D122" s="10">
        <v>69683</v>
      </c>
      <c r="E122" s="10">
        <v>766</v>
      </c>
      <c r="F122" s="10">
        <v>0</v>
      </c>
      <c r="G122" s="10">
        <v>1065</v>
      </c>
      <c r="H122" s="10">
        <v>22</v>
      </c>
      <c r="I122" s="10">
        <f t="shared" si="7"/>
        <v>77452</v>
      </c>
    </row>
    <row r="123" spans="1:9" x14ac:dyDescent="0.2">
      <c r="A123" s="7">
        <v>2020</v>
      </c>
      <c r="B123" s="5" t="s">
        <v>32</v>
      </c>
      <c r="C123" s="10">
        <v>1499</v>
      </c>
      <c r="D123" s="10">
        <v>33952</v>
      </c>
      <c r="E123" s="10">
        <v>92</v>
      </c>
      <c r="F123" s="10">
        <v>7</v>
      </c>
      <c r="G123" s="10">
        <v>245</v>
      </c>
      <c r="H123" s="10">
        <v>10</v>
      </c>
      <c r="I123" s="10">
        <f t="shared" si="7"/>
        <v>35805</v>
      </c>
    </row>
    <row r="124" spans="1:9" x14ac:dyDescent="0.2">
      <c r="A124" s="7">
        <v>2020</v>
      </c>
      <c r="B124" s="5" t="s">
        <v>21</v>
      </c>
      <c r="C124" s="10">
        <v>1874</v>
      </c>
      <c r="D124" s="10">
        <v>28322</v>
      </c>
      <c r="E124" s="10">
        <v>107</v>
      </c>
      <c r="F124" s="10">
        <v>289</v>
      </c>
      <c r="G124" s="10">
        <v>514</v>
      </c>
      <c r="H124" s="10">
        <v>34</v>
      </c>
      <c r="I124" s="10">
        <f t="shared" si="7"/>
        <v>31140</v>
      </c>
    </row>
    <row r="125" spans="1:9" x14ac:dyDescent="0.2">
      <c r="A125" s="7">
        <v>2020</v>
      </c>
      <c r="B125" s="5" t="s">
        <v>22</v>
      </c>
      <c r="C125" s="10">
        <v>2114</v>
      </c>
      <c r="D125" s="10">
        <v>36113</v>
      </c>
      <c r="E125" s="10">
        <v>1667</v>
      </c>
      <c r="F125" s="10">
        <v>23</v>
      </c>
      <c r="G125" s="10">
        <v>1274</v>
      </c>
      <c r="H125" s="10">
        <v>8</v>
      </c>
      <c r="I125" s="10">
        <f t="shared" si="7"/>
        <v>41199</v>
      </c>
    </row>
    <row r="126" spans="1:9" x14ac:dyDescent="0.2">
      <c r="A126" s="7">
        <v>2020</v>
      </c>
      <c r="B126" s="5" t="s">
        <v>23</v>
      </c>
      <c r="C126" s="10">
        <v>656</v>
      </c>
      <c r="D126" s="10">
        <v>24182</v>
      </c>
      <c r="E126" s="10">
        <v>1</v>
      </c>
      <c r="F126" s="10">
        <v>0</v>
      </c>
      <c r="G126" s="10">
        <v>16561</v>
      </c>
      <c r="H126" s="10">
        <v>0</v>
      </c>
      <c r="I126" s="10">
        <f t="shared" si="7"/>
        <v>41400</v>
      </c>
    </row>
    <row r="127" spans="1:9" x14ac:dyDescent="0.2">
      <c r="A127" s="7">
        <v>2020</v>
      </c>
      <c r="B127" s="5" t="s">
        <v>24</v>
      </c>
      <c r="C127" s="10">
        <v>31319</v>
      </c>
      <c r="D127" s="10">
        <v>35998</v>
      </c>
      <c r="E127" s="10">
        <v>2162</v>
      </c>
      <c r="F127" s="10">
        <v>1</v>
      </c>
      <c r="G127" s="10">
        <v>2196</v>
      </c>
      <c r="H127" s="10">
        <v>0</v>
      </c>
      <c r="I127" s="10">
        <f t="shared" si="7"/>
        <v>71676</v>
      </c>
    </row>
    <row r="128" spans="1:9" x14ac:dyDescent="0.2">
      <c r="A128" s="7">
        <v>2020</v>
      </c>
      <c r="B128" s="5" t="s">
        <v>25</v>
      </c>
      <c r="C128" s="10">
        <v>13856</v>
      </c>
      <c r="D128" s="10">
        <v>50367</v>
      </c>
      <c r="E128" s="10">
        <v>3306</v>
      </c>
      <c r="F128" s="10">
        <v>3</v>
      </c>
      <c r="G128" s="10">
        <v>909</v>
      </c>
      <c r="H128" s="10">
        <v>0</v>
      </c>
      <c r="I128" s="10">
        <f t="shared" si="7"/>
        <v>68441</v>
      </c>
    </row>
    <row r="129" spans="1:9" x14ac:dyDescent="0.2">
      <c r="A129" s="7">
        <v>2020</v>
      </c>
      <c r="B129" s="5" t="s">
        <v>26</v>
      </c>
      <c r="C129" s="10">
        <v>7465</v>
      </c>
      <c r="D129" s="10">
        <v>42211</v>
      </c>
      <c r="E129" s="10">
        <v>778</v>
      </c>
      <c r="F129" s="10">
        <v>0</v>
      </c>
      <c r="G129" s="10">
        <v>1421</v>
      </c>
      <c r="H129" s="10">
        <v>1</v>
      </c>
      <c r="I129" s="10">
        <f t="shared" si="7"/>
        <v>51876</v>
      </c>
    </row>
    <row r="130" spans="1:9" x14ac:dyDescent="0.2">
      <c r="A130" s="7">
        <v>2020</v>
      </c>
      <c r="B130" s="5" t="s">
        <v>27</v>
      </c>
      <c r="C130" s="10">
        <v>11642</v>
      </c>
      <c r="D130" s="10">
        <v>20602</v>
      </c>
      <c r="E130" s="10">
        <v>395</v>
      </c>
      <c r="F130" s="10">
        <v>264</v>
      </c>
      <c r="G130" s="10">
        <v>3361</v>
      </c>
      <c r="H130" s="10">
        <v>0</v>
      </c>
      <c r="I130" s="10">
        <f t="shared" si="7"/>
        <v>36264</v>
      </c>
    </row>
    <row r="131" spans="1:9" x14ac:dyDescent="0.2">
      <c r="A131" s="7">
        <v>2020</v>
      </c>
      <c r="B131" s="5" t="s">
        <v>33</v>
      </c>
      <c r="C131" s="10">
        <v>9533</v>
      </c>
      <c r="D131" s="10">
        <v>95989</v>
      </c>
      <c r="E131" s="10">
        <v>2720</v>
      </c>
      <c r="F131" s="10">
        <v>71</v>
      </c>
      <c r="G131" s="10">
        <v>2066</v>
      </c>
      <c r="H131" s="10">
        <v>17</v>
      </c>
      <c r="I131" s="10">
        <f t="shared" si="7"/>
        <v>110396</v>
      </c>
    </row>
    <row r="132" spans="1:9" x14ac:dyDescent="0.2">
      <c r="A132" s="7">
        <v>2020</v>
      </c>
      <c r="B132" s="5" t="s">
        <v>28</v>
      </c>
      <c r="C132" s="10">
        <v>3468</v>
      </c>
      <c r="D132" s="10">
        <v>35829</v>
      </c>
      <c r="E132" s="10">
        <v>1424</v>
      </c>
      <c r="F132" s="10">
        <v>257</v>
      </c>
      <c r="G132" s="10">
        <v>157</v>
      </c>
      <c r="H132" s="10">
        <v>7</v>
      </c>
      <c r="I132" s="10">
        <f t="shared" si="7"/>
        <v>41142</v>
      </c>
    </row>
    <row r="133" spans="1:9" x14ac:dyDescent="0.2">
      <c r="A133" s="7">
        <v>2020</v>
      </c>
      <c r="B133" s="5" t="s">
        <v>29</v>
      </c>
      <c r="C133" s="10">
        <v>1230</v>
      </c>
      <c r="D133" s="10">
        <v>19952</v>
      </c>
      <c r="E133" s="10">
        <v>790</v>
      </c>
      <c r="F133" s="10">
        <v>1</v>
      </c>
      <c r="G133" s="10">
        <v>3525</v>
      </c>
      <c r="H133" s="10">
        <v>0</v>
      </c>
      <c r="I133" s="10">
        <f t="shared" si="7"/>
        <v>25498</v>
      </c>
    </row>
    <row r="134" spans="1:9" x14ac:dyDescent="0.2">
      <c r="A134" s="8">
        <v>2021</v>
      </c>
      <c r="B134" s="6" t="s">
        <v>2</v>
      </c>
      <c r="C134" s="9">
        <f t="shared" ref="C134:H134" si="8">SUM(C135:C166)</f>
        <v>377620</v>
      </c>
      <c r="D134" s="9">
        <f t="shared" si="8"/>
        <v>1542128</v>
      </c>
      <c r="E134" s="9">
        <f t="shared" si="8"/>
        <v>65022</v>
      </c>
      <c r="F134" s="9">
        <f t="shared" si="8"/>
        <v>12648</v>
      </c>
      <c r="G134" s="9">
        <f t="shared" si="8"/>
        <v>87388</v>
      </c>
      <c r="H134" s="9">
        <f t="shared" si="8"/>
        <v>3973</v>
      </c>
      <c r="I134" s="9">
        <f>SUM(C134:H134)</f>
        <v>2088779</v>
      </c>
    </row>
    <row r="135" spans="1:9" x14ac:dyDescent="0.2">
      <c r="A135" s="7">
        <v>2021</v>
      </c>
      <c r="B135" s="5" t="s">
        <v>3</v>
      </c>
      <c r="C135" s="10">
        <v>10388</v>
      </c>
      <c r="D135" s="10">
        <v>21358</v>
      </c>
      <c r="E135" s="10">
        <v>609</v>
      </c>
      <c r="F135" s="10">
        <v>1156</v>
      </c>
      <c r="G135" s="10">
        <v>14</v>
      </c>
      <c r="H135" s="10">
        <v>1</v>
      </c>
      <c r="I135" s="10">
        <f t="shared" ref="I135:I166" si="9">SUM(C135:H135)</f>
        <v>33526</v>
      </c>
    </row>
    <row r="136" spans="1:9" x14ac:dyDescent="0.2">
      <c r="A136" s="7">
        <v>2021</v>
      </c>
      <c r="B136" s="5" t="s">
        <v>4</v>
      </c>
      <c r="C136" s="10">
        <v>1823</v>
      </c>
      <c r="D136" s="10">
        <v>26572</v>
      </c>
      <c r="E136" s="10">
        <v>2079</v>
      </c>
      <c r="F136" s="10">
        <v>216</v>
      </c>
      <c r="G136" s="10">
        <v>2894</v>
      </c>
      <c r="H136" s="10">
        <v>0</v>
      </c>
      <c r="I136" s="10">
        <f t="shared" si="9"/>
        <v>33584</v>
      </c>
    </row>
    <row r="137" spans="1:9" x14ac:dyDescent="0.2">
      <c r="A137" s="7">
        <v>2021</v>
      </c>
      <c r="B137" s="5" t="s">
        <v>5</v>
      </c>
      <c r="C137" s="10">
        <v>8212</v>
      </c>
      <c r="D137" s="10">
        <v>11610</v>
      </c>
      <c r="E137" s="10">
        <v>4281</v>
      </c>
      <c r="F137" s="10">
        <v>178</v>
      </c>
      <c r="G137" s="10">
        <v>42</v>
      </c>
      <c r="H137" s="10">
        <v>0</v>
      </c>
      <c r="I137" s="10">
        <f t="shared" si="9"/>
        <v>24323</v>
      </c>
    </row>
    <row r="138" spans="1:9" x14ac:dyDescent="0.2">
      <c r="A138" s="7">
        <v>2021</v>
      </c>
      <c r="B138" s="5" t="s">
        <v>6</v>
      </c>
      <c r="C138" s="10">
        <v>2363</v>
      </c>
      <c r="D138" s="10">
        <v>12755</v>
      </c>
      <c r="E138" s="10">
        <v>2597</v>
      </c>
      <c r="F138" s="10">
        <v>235</v>
      </c>
      <c r="G138" s="10">
        <v>267</v>
      </c>
      <c r="H138" s="10">
        <v>0</v>
      </c>
      <c r="I138" s="10">
        <f t="shared" si="9"/>
        <v>18217</v>
      </c>
    </row>
    <row r="139" spans="1:9" x14ac:dyDescent="0.2">
      <c r="A139" s="7">
        <v>2021</v>
      </c>
      <c r="B139" s="5" t="s">
        <v>30</v>
      </c>
      <c r="C139" s="10">
        <v>997</v>
      </c>
      <c r="D139" s="10">
        <v>30636</v>
      </c>
      <c r="E139" s="10">
        <v>347</v>
      </c>
      <c r="F139" s="10">
        <v>86</v>
      </c>
      <c r="G139" s="10">
        <v>362</v>
      </c>
      <c r="H139" s="10">
        <v>0</v>
      </c>
      <c r="I139" s="10">
        <f t="shared" si="9"/>
        <v>32428</v>
      </c>
    </row>
    <row r="140" spans="1:9" x14ac:dyDescent="0.2">
      <c r="A140" s="7">
        <v>2021</v>
      </c>
      <c r="B140" s="5" t="s">
        <v>7</v>
      </c>
      <c r="C140" s="10">
        <v>2112</v>
      </c>
      <c r="D140" s="10">
        <v>11922</v>
      </c>
      <c r="E140" s="10">
        <v>64</v>
      </c>
      <c r="F140" s="10">
        <v>29</v>
      </c>
      <c r="G140" s="10">
        <v>424</v>
      </c>
      <c r="H140" s="10">
        <v>0</v>
      </c>
      <c r="I140" s="10">
        <f t="shared" si="9"/>
        <v>14551</v>
      </c>
    </row>
    <row r="141" spans="1:9" x14ac:dyDescent="0.2">
      <c r="A141" s="7">
        <v>2021</v>
      </c>
      <c r="B141" s="5" t="s">
        <v>8</v>
      </c>
      <c r="C141" s="10">
        <v>3035</v>
      </c>
      <c r="D141" s="10">
        <v>87708</v>
      </c>
      <c r="E141" s="10">
        <v>4165</v>
      </c>
      <c r="F141" s="10">
        <v>176</v>
      </c>
      <c r="G141" s="10">
        <v>1938</v>
      </c>
      <c r="H141" s="10">
        <v>0</v>
      </c>
      <c r="I141" s="10">
        <f t="shared" si="9"/>
        <v>97022</v>
      </c>
    </row>
    <row r="142" spans="1:9" x14ac:dyDescent="0.2">
      <c r="A142" s="7">
        <v>2021</v>
      </c>
      <c r="B142" s="5" t="s">
        <v>9</v>
      </c>
      <c r="C142" s="10">
        <v>15599</v>
      </c>
      <c r="D142" s="10">
        <v>41934</v>
      </c>
      <c r="E142" s="10">
        <v>2205</v>
      </c>
      <c r="F142" s="10">
        <v>180</v>
      </c>
      <c r="G142" s="10">
        <v>749</v>
      </c>
      <c r="H142" s="10">
        <v>0</v>
      </c>
      <c r="I142" s="10">
        <f t="shared" si="9"/>
        <v>60667</v>
      </c>
    </row>
    <row r="143" spans="1:9" x14ac:dyDescent="0.2">
      <c r="A143" s="7">
        <v>2021</v>
      </c>
      <c r="B143" s="5" t="s">
        <v>41</v>
      </c>
      <c r="C143" s="10">
        <v>43089</v>
      </c>
      <c r="D143" s="10">
        <v>127119</v>
      </c>
      <c r="E143" s="10">
        <v>3927</v>
      </c>
      <c r="F143" s="10">
        <v>3302</v>
      </c>
      <c r="G143" s="10">
        <v>8407</v>
      </c>
      <c r="H143" s="10">
        <v>3972</v>
      </c>
      <c r="I143" s="10">
        <f t="shared" si="9"/>
        <v>189816</v>
      </c>
    </row>
    <row r="144" spans="1:9" x14ac:dyDescent="0.2">
      <c r="A144" s="7">
        <v>2021</v>
      </c>
      <c r="B144" s="5" t="s">
        <v>10</v>
      </c>
      <c r="C144" s="10">
        <v>1029</v>
      </c>
      <c r="D144" s="10">
        <v>31695</v>
      </c>
      <c r="E144" s="10">
        <v>25</v>
      </c>
      <c r="F144" s="10">
        <v>84</v>
      </c>
      <c r="G144" s="10">
        <v>7367</v>
      </c>
      <c r="H144" s="10">
        <v>0</v>
      </c>
      <c r="I144" s="10">
        <f t="shared" si="9"/>
        <v>40200</v>
      </c>
    </row>
    <row r="145" spans="1:9" x14ac:dyDescent="0.2">
      <c r="A145" s="7">
        <v>2021</v>
      </c>
      <c r="B145" s="5" t="s">
        <v>11</v>
      </c>
      <c r="C145" s="10">
        <v>25690</v>
      </c>
      <c r="D145" s="10">
        <v>98927</v>
      </c>
      <c r="E145" s="10">
        <v>7709</v>
      </c>
      <c r="F145" s="10">
        <v>832</v>
      </c>
      <c r="G145" s="10">
        <v>3090</v>
      </c>
      <c r="H145" s="10">
        <v>0</v>
      </c>
      <c r="I145" s="10">
        <f t="shared" si="9"/>
        <v>136248</v>
      </c>
    </row>
    <row r="146" spans="1:9" x14ac:dyDescent="0.2">
      <c r="A146" s="7">
        <v>2021</v>
      </c>
      <c r="B146" s="5" t="s">
        <v>12</v>
      </c>
      <c r="C146" s="10">
        <v>454</v>
      </c>
      <c r="D146" s="10">
        <v>53016</v>
      </c>
      <c r="E146" s="10">
        <v>1483</v>
      </c>
      <c r="F146" s="10">
        <v>216</v>
      </c>
      <c r="G146" s="10">
        <v>536</v>
      </c>
      <c r="H146" s="10">
        <v>0</v>
      </c>
      <c r="I146" s="10">
        <f t="shared" si="9"/>
        <v>55705</v>
      </c>
    </row>
    <row r="147" spans="1:9" x14ac:dyDescent="0.2">
      <c r="A147" s="7">
        <v>2021</v>
      </c>
      <c r="B147" s="5" t="s">
        <v>13</v>
      </c>
      <c r="C147" s="10">
        <v>973</v>
      </c>
      <c r="D147" s="10">
        <v>37959</v>
      </c>
      <c r="E147" s="10">
        <v>932</v>
      </c>
      <c r="F147" s="10">
        <v>92</v>
      </c>
      <c r="G147" s="10">
        <v>950</v>
      </c>
      <c r="H147" s="10">
        <v>0</v>
      </c>
      <c r="I147" s="10">
        <f t="shared" si="9"/>
        <v>40906</v>
      </c>
    </row>
    <row r="148" spans="1:9" x14ac:dyDescent="0.2">
      <c r="A148" s="7">
        <v>2021</v>
      </c>
      <c r="B148" s="5" t="s">
        <v>14</v>
      </c>
      <c r="C148" s="10">
        <v>45301</v>
      </c>
      <c r="D148" s="10">
        <v>92308</v>
      </c>
      <c r="E148" s="10">
        <v>1911</v>
      </c>
      <c r="F148" s="10">
        <v>936</v>
      </c>
      <c r="G148" s="10">
        <v>2830</v>
      </c>
      <c r="H148" s="10">
        <v>0</v>
      </c>
      <c r="I148" s="10">
        <f t="shared" si="9"/>
        <v>143286</v>
      </c>
    </row>
    <row r="149" spans="1:9" x14ac:dyDescent="0.2">
      <c r="A149" s="7">
        <v>2021</v>
      </c>
      <c r="B149" s="5" t="s">
        <v>15</v>
      </c>
      <c r="C149" s="10">
        <v>36607</v>
      </c>
      <c r="D149" s="10">
        <v>166420</v>
      </c>
      <c r="E149" s="10">
        <v>794</v>
      </c>
      <c r="F149" s="10">
        <v>706</v>
      </c>
      <c r="G149" s="10">
        <v>31615</v>
      </c>
      <c r="H149" s="10">
        <v>0</v>
      </c>
      <c r="I149" s="10">
        <f t="shared" si="9"/>
        <v>236142</v>
      </c>
    </row>
    <row r="150" spans="1:9" x14ac:dyDescent="0.2">
      <c r="A150" s="7">
        <v>2021</v>
      </c>
      <c r="B150" s="5" t="s">
        <v>31</v>
      </c>
      <c r="C150" s="10">
        <v>50260</v>
      </c>
      <c r="D150" s="10">
        <v>52135</v>
      </c>
      <c r="E150" s="10">
        <v>485</v>
      </c>
      <c r="F150" s="10">
        <v>405</v>
      </c>
      <c r="G150" s="10">
        <v>8763</v>
      </c>
      <c r="H150" s="10">
        <v>0</v>
      </c>
      <c r="I150" s="10">
        <f t="shared" si="9"/>
        <v>112048</v>
      </c>
    </row>
    <row r="151" spans="1:9" x14ac:dyDescent="0.2">
      <c r="A151" s="7">
        <v>2021</v>
      </c>
      <c r="B151" s="5" t="s">
        <v>16</v>
      </c>
      <c r="C151" s="10">
        <v>11845</v>
      </c>
      <c r="D151" s="10">
        <v>23232</v>
      </c>
      <c r="E151" s="10">
        <v>129</v>
      </c>
      <c r="F151" s="10">
        <v>38</v>
      </c>
      <c r="G151" s="10">
        <v>810</v>
      </c>
      <c r="H151" s="10">
        <v>0</v>
      </c>
      <c r="I151" s="10">
        <f t="shared" si="9"/>
        <v>36054</v>
      </c>
    </row>
    <row r="152" spans="1:9" x14ac:dyDescent="0.2">
      <c r="A152" s="7">
        <v>2021</v>
      </c>
      <c r="B152" s="5" t="s">
        <v>17</v>
      </c>
      <c r="C152" s="10">
        <v>468</v>
      </c>
      <c r="D152" s="10">
        <v>10591</v>
      </c>
      <c r="E152" s="10">
        <v>2343</v>
      </c>
      <c r="F152" s="10">
        <v>5</v>
      </c>
      <c r="G152" s="10">
        <v>64</v>
      </c>
      <c r="H152" s="10">
        <v>0</v>
      </c>
      <c r="I152" s="10">
        <f t="shared" si="9"/>
        <v>13471</v>
      </c>
    </row>
    <row r="153" spans="1:9" x14ac:dyDescent="0.2">
      <c r="A153" s="7">
        <v>2021</v>
      </c>
      <c r="B153" s="5" t="s">
        <v>18</v>
      </c>
      <c r="C153" s="10">
        <v>680</v>
      </c>
      <c r="D153" s="10">
        <v>37057</v>
      </c>
      <c r="E153" s="10">
        <v>192</v>
      </c>
      <c r="F153" s="10">
        <v>107</v>
      </c>
      <c r="G153" s="10">
        <v>1609</v>
      </c>
      <c r="H153" s="10">
        <v>0</v>
      </c>
      <c r="I153" s="10">
        <f t="shared" si="9"/>
        <v>39645</v>
      </c>
    </row>
    <row r="154" spans="1:9" x14ac:dyDescent="0.2">
      <c r="A154" s="7">
        <v>2021</v>
      </c>
      <c r="B154" s="5" t="s">
        <v>19</v>
      </c>
      <c r="C154" s="10">
        <v>6004</v>
      </c>
      <c r="D154" s="10">
        <v>32773</v>
      </c>
      <c r="E154" s="10">
        <v>3110</v>
      </c>
      <c r="F154" s="10">
        <v>264</v>
      </c>
      <c r="G154" s="10">
        <v>1059</v>
      </c>
      <c r="H154" s="10">
        <v>0</v>
      </c>
      <c r="I154" s="10">
        <f t="shared" si="9"/>
        <v>43210</v>
      </c>
    </row>
    <row r="155" spans="1:9" x14ac:dyDescent="0.2">
      <c r="A155" s="7">
        <v>2021</v>
      </c>
      <c r="B155" s="5" t="s">
        <v>20</v>
      </c>
      <c r="C155" s="10">
        <v>9746</v>
      </c>
      <c r="D155" s="10">
        <v>64918</v>
      </c>
      <c r="E155" s="10">
        <v>12786</v>
      </c>
      <c r="F155" s="10">
        <v>262</v>
      </c>
      <c r="G155" s="10">
        <v>895</v>
      </c>
      <c r="H155" s="10">
        <v>0</v>
      </c>
      <c r="I155" s="10">
        <f t="shared" si="9"/>
        <v>88607</v>
      </c>
    </row>
    <row r="156" spans="1:9" x14ac:dyDescent="0.2">
      <c r="A156" s="7">
        <v>2021</v>
      </c>
      <c r="B156" s="5" t="s">
        <v>32</v>
      </c>
      <c r="C156" s="10">
        <v>2443</v>
      </c>
      <c r="D156" s="10">
        <v>35885</v>
      </c>
      <c r="E156" s="10">
        <v>15</v>
      </c>
      <c r="F156" s="10">
        <v>306</v>
      </c>
      <c r="G156" s="10">
        <v>225</v>
      </c>
      <c r="H156" s="10">
        <v>0</v>
      </c>
      <c r="I156" s="10">
        <f t="shared" si="9"/>
        <v>38874</v>
      </c>
    </row>
    <row r="157" spans="1:9" x14ac:dyDescent="0.2">
      <c r="A157" s="7">
        <v>2021</v>
      </c>
      <c r="B157" s="5" t="s">
        <v>21</v>
      </c>
      <c r="C157" s="10">
        <v>1012</v>
      </c>
      <c r="D157" s="10">
        <v>30938</v>
      </c>
      <c r="E157" s="10">
        <v>136</v>
      </c>
      <c r="F157" s="10">
        <v>737</v>
      </c>
      <c r="G157" s="10">
        <v>78</v>
      </c>
      <c r="H157" s="10">
        <v>0</v>
      </c>
      <c r="I157" s="10">
        <f t="shared" si="9"/>
        <v>32901</v>
      </c>
    </row>
    <row r="158" spans="1:9" x14ac:dyDescent="0.2">
      <c r="A158" s="7">
        <v>2021</v>
      </c>
      <c r="B158" s="5" t="s">
        <v>22</v>
      </c>
      <c r="C158" s="10">
        <v>1658</v>
      </c>
      <c r="D158" s="10">
        <v>34049</v>
      </c>
      <c r="E158" s="10">
        <v>2279</v>
      </c>
      <c r="F158" s="10">
        <v>12</v>
      </c>
      <c r="G158" s="10">
        <v>1763</v>
      </c>
      <c r="H158" s="10">
        <v>0</v>
      </c>
      <c r="I158" s="10">
        <f t="shared" si="9"/>
        <v>39761</v>
      </c>
    </row>
    <row r="159" spans="1:9" x14ac:dyDescent="0.2">
      <c r="A159" s="7">
        <v>2021</v>
      </c>
      <c r="B159" s="5" t="s">
        <v>23</v>
      </c>
      <c r="C159" s="10">
        <v>776</v>
      </c>
      <c r="D159" s="10">
        <v>41140</v>
      </c>
      <c r="E159" s="10">
        <v>105</v>
      </c>
      <c r="F159" s="10">
        <v>21</v>
      </c>
      <c r="G159" s="10">
        <v>284</v>
      </c>
      <c r="H159" s="10">
        <v>0</v>
      </c>
      <c r="I159" s="10">
        <f t="shared" si="9"/>
        <v>42326</v>
      </c>
    </row>
    <row r="160" spans="1:9" x14ac:dyDescent="0.2">
      <c r="A160" s="7">
        <v>2021</v>
      </c>
      <c r="B160" s="5" t="s">
        <v>24</v>
      </c>
      <c r="C160" s="10">
        <v>32580</v>
      </c>
      <c r="D160" s="10">
        <v>36422</v>
      </c>
      <c r="E160" s="10">
        <v>2259</v>
      </c>
      <c r="F160" s="10">
        <v>227</v>
      </c>
      <c r="G160" s="10">
        <v>1036</v>
      </c>
      <c r="H160" s="10">
        <v>0</v>
      </c>
      <c r="I160" s="10">
        <f t="shared" si="9"/>
        <v>72524</v>
      </c>
    </row>
    <row r="161" spans="1:9" x14ac:dyDescent="0.2">
      <c r="A161" s="7">
        <v>2021</v>
      </c>
      <c r="B161" s="5" t="s">
        <v>25</v>
      </c>
      <c r="C161" s="10">
        <v>28404</v>
      </c>
      <c r="D161" s="10">
        <v>58820</v>
      </c>
      <c r="E161" s="10">
        <v>2998</v>
      </c>
      <c r="F161" s="10">
        <v>15</v>
      </c>
      <c r="G161" s="10">
        <v>1508</v>
      </c>
      <c r="H161" s="10">
        <v>0</v>
      </c>
      <c r="I161" s="10">
        <f t="shared" si="9"/>
        <v>91745</v>
      </c>
    </row>
    <row r="162" spans="1:9" x14ac:dyDescent="0.2">
      <c r="A162" s="7">
        <v>2021</v>
      </c>
      <c r="B162" s="5" t="s">
        <v>26</v>
      </c>
      <c r="C162" s="10">
        <v>4365</v>
      </c>
      <c r="D162" s="10">
        <v>45317</v>
      </c>
      <c r="E162" s="10">
        <v>998</v>
      </c>
      <c r="F162" s="10">
        <v>735</v>
      </c>
      <c r="G162" s="10">
        <v>521</v>
      </c>
      <c r="H162" s="10">
        <v>0</v>
      </c>
      <c r="I162" s="10">
        <f t="shared" si="9"/>
        <v>51936</v>
      </c>
    </row>
    <row r="163" spans="1:9" x14ac:dyDescent="0.2">
      <c r="A163" s="7">
        <v>2021</v>
      </c>
      <c r="B163" s="5" t="s">
        <v>27</v>
      </c>
      <c r="C163" s="10">
        <v>11141</v>
      </c>
      <c r="D163" s="10">
        <v>20574</v>
      </c>
      <c r="E163" s="10">
        <v>356</v>
      </c>
      <c r="F163" s="10">
        <v>379</v>
      </c>
      <c r="G163" s="10">
        <v>5336</v>
      </c>
      <c r="H163" s="10">
        <v>0</v>
      </c>
      <c r="I163" s="10">
        <f t="shared" si="9"/>
        <v>37786</v>
      </c>
    </row>
    <row r="164" spans="1:9" x14ac:dyDescent="0.2">
      <c r="A164" s="7">
        <v>2021</v>
      </c>
      <c r="B164" s="5" t="s">
        <v>33</v>
      </c>
      <c r="C164" s="10">
        <v>11584</v>
      </c>
      <c r="D164" s="10">
        <v>102059</v>
      </c>
      <c r="E164" s="10">
        <v>2070</v>
      </c>
      <c r="F164" s="10">
        <v>403</v>
      </c>
      <c r="G164" s="10">
        <v>1238</v>
      </c>
      <c r="H164" s="10">
        <v>0</v>
      </c>
      <c r="I164" s="10">
        <f t="shared" si="9"/>
        <v>117354</v>
      </c>
    </row>
    <row r="165" spans="1:9" x14ac:dyDescent="0.2">
      <c r="A165" s="7">
        <v>2021</v>
      </c>
      <c r="B165" s="5" t="s">
        <v>28</v>
      </c>
      <c r="C165" s="10">
        <v>4508</v>
      </c>
      <c r="D165" s="10">
        <v>40930</v>
      </c>
      <c r="E165" s="10">
        <v>596</v>
      </c>
      <c r="F165" s="10">
        <v>303</v>
      </c>
      <c r="G165" s="10">
        <v>201</v>
      </c>
      <c r="H165" s="10">
        <v>0</v>
      </c>
      <c r="I165" s="10">
        <f t="shared" si="9"/>
        <v>46538</v>
      </c>
    </row>
    <row r="166" spans="1:9" x14ac:dyDescent="0.2">
      <c r="A166" s="7">
        <v>2021</v>
      </c>
      <c r="B166" s="5" t="s">
        <v>29</v>
      </c>
      <c r="C166" s="10">
        <v>2474</v>
      </c>
      <c r="D166" s="10">
        <v>23349</v>
      </c>
      <c r="E166" s="10">
        <v>1037</v>
      </c>
      <c r="F166" s="10">
        <v>5</v>
      </c>
      <c r="G166" s="10">
        <v>513</v>
      </c>
      <c r="H166" s="10">
        <v>0</v>
      </c>
      <c r="I166" s="10">
        <f t="shared" si="9"/>
        <v>27378</v>
      </c>
    </row>
    <row r="167" spans="1:9" x14ac:dyDescent="0.2">
      <c r="A167" s="8">
        <v>2022</v>
      </c>
      <c r="B167" s="6" t="s">
        <v>2</v>
      </c>
      <c r="C167" s="9">
        <f>SUM(C168:C199)</f>
        <v>409543</v>
      </c>
      <c r="D167" s="9">
        <f t="shared" ref="D167:I167" si="10">SUM(D168:D199)</f>
        <v>1571951</v>
      </c>
      <c r="E167" s="9">
        <f t="shared" si="10"/>
        <v>45619</v>
      </c>
      <c r="F167" s="9">
        <f t="shared" si="10"/>
        <v>11629</v>
      </c>
      <c r="G167" s="9">
        <f t="shared" si="10"/>
        <v>46038</v>
      </c>
      <c r="H167" s="9">
        <f t="shared" si="10"/>
        <v>0</v>
      </c>
      <c r="I167" s="9">
        <f t="shared" si="10"/>
        <v>2084780</v>
      </c>
    </row>
    <row r="168" spans="1:9" x14ac:dyDescent="0.2">
      <c r="A168" s="7">
        <v>2022</v>
      </c>
      <c r="B168" s="5" t="s">
        <v>3</v>
      </c>
      <c r="C168" s="10">
        <v>1777</v>
      </c>
      <c r="D168" s="10">
        <v>14993</v>
      </c>
      <c r="E168" s="10">
        <v>23</v>
      </c>
      <c r="F168" s="10">
        <v>4</v>
      </c>
      <c r="G168" s="10">
        <v>0</v>
      </c>
      <c r="H168" s="10">
        <v>0</v>
      </c>
      <c r="I168" s="10">
        <f>SUM(C168:H168)</f>
        <v>16797</v>
      </c>
    </row>
    <row r="169" spans="1:9" x14ac:dyDescent="0.2">
      <c r="A169" s="7">
        <v>2022</v>
      </c>
      <c r="B169" s="5" t="s">
        <v>4</v>
      </c>
      <c r="C169" s="10">
        <v>3084</v>
      </c>
      <c r="D169" s="10">
        <v>27944</v>
      </c>
      <c r="E169" s="10">
        <v>1482</v>
      </c>
      <c r="F169" s="10">
        <v>729</v>
      </c>
      <c r="G169" s="10">
        <v>1296</v>
      </c>
      <c r="H169" s="10">
        <v>0</v>
      </c>
      <c r="I169" s="10">
        <f t="shared" ref="I169:I199" si="11">SUM(C169:H169)</f>
        <v>34535</v>
      </c>
    </row>
    <row r="170" spans="1:9" x14ac:dyDescent="0.2">
      <c r="A170" s="7">
        <v>2022</v>
      </c>
      <c r="B170" s="5" t="s">
        <v>5</v>
      </c>
      <c r="C170" s="10">
        <v>7275</v>
      </c>
      <c r="D170" s="10">
        <v>10986</v>
      </c>
      <c r="E170" s="10">
        <v>4105</v>
      </c>
      <c r="F170" s="10">
        <v>199</v>
      </c>
      <c r="G170" s="10">
        <v>27</v>
      </c>
      <c r="H170" s="10">
        <v>0</v>
      </c>
      <c r="I170" s="10">
        <f t="shared" si="11"/>
        <v>22592</v>
      </c>
    </row>
    <row r="171" spans="1:9" x14ac:dyDescent="0.2">
      <c r="A171" s="7">
        <v>2022</v>
      </c>
      <c r="B171" s="5" t="s">
        <v>6</v>
      </c>
      <c r="C171" s="10">
        <v>1245</v>
      </c>
      <c r="D171" s="10">
        <v>14412</v>
      </c>
      <c r="E171" s="10">
        <v>1350</v>
      </c>
      <c r="F171" s="10">
        <v>212</v>
      </c>
      <c r="G171" s="10">
        <v>222</v>
      </c>
      <c r="H171" s="10">
        <v>0</v>
      </c>
      <c r="I171" s="10">
        <f t="shared" si="11"/>
        <v>17441</v>
      </c>
    </row>
    <row r="172" spans="1:9" x14ac:dyDescent="0.2">
      <c r="A172" s="7">
        <v>2022</v>
      </c>
      <c r="B172" s="5" t="s">
        <v>30</v>
      </c>
      <c r="C172" s="10">
        <v>1143</v>
      </c>
      <c r="D172" s="10">
        <v>27160</v>
      </c>
      <c r="E172" s="10">
        <v>198</v>
      </c>
      <c r="F172" s="10">
        <v>119</v>
      </c>
      <c r="G172" s="10">
        <v>322</v>
      </c>
      <c r="H172" s="10">
        <v>0</v>
      </c>
      <c r="I172" s="10">
        <f t="shared" si="11"/>
        <v>28942</v>
      </c>
    </row>
    <row r="173" spans="1:9" x14ac:dyDescent="0.2">
      <c r="A173" s="7">
        <v>2022</v>
      </c>
      <c r="B173" s="5" t="s">
        <v>7</v>
      </c>
      <c r="C173" s="10">
        <v>2350</v>
      </c>
      <c r="D173" s="10">
        <v>11027</v>
      </c>
      <c r="E173" s="10">
        <v>75</v>
      </c>
      <c r="F173" s="10">
        <v>24</v>
      </c>
      <c r="G173" s="10">
        <v>475</v>
      </c>
      <c r="H173" s="10">
        <v>0</v>
      </c>
      <c r="I173" s="10">
        <f t="shared" si="11"/>
        <v>13951</v>
      </c>
    </row>
    <row r="174" spans="1:9" x14ac:dyDescent="0.2">
      <c r="A174" s="7">
        <v>2022</v>
      </c>
      <c r="B174" s="5" t="s">
        <v>8</v>
      </c>
      <c r="C174" s="10">
        <v>11177</v>
      </c>
      <c r="D174" s="10">
        <v>94809</v>
      </c>
      <c r="E174" s="10">
        <v>5401</v>
      </c>
      <c r="F174" s="10">
        <v>242</v>
      </c>
      <c r="G174" s="10">
        <v>1971</v>
      </c>
      <c r="H174" s="10">
        <v>0</v>
      </c>
      <c r="I174" s="10">
        <f t="shared" si="11"/>
        <v>113600</v>
      </c>
    </row>
    <row r="175" spans="1:9" x14ac:dyDescent="0.2">
      <c r="A175" s="7">
        <v>2022</v>
      </c>
      <c r="B175" s="5" t="s">
        <v>9</v>
      </c>
      <c r="C175" s="10">
        <v>20848</v>
      </c>
      <c r="D175" s="10">
        <v>41373</v>
      </c>
      <c r="E175" s="10">
        <v>2341</v>
      </c>
      <c r="F175" s="10">
        <v>192</v>
      </c>
      <c r="G175" s="10">
        <v>729</v>
      </c>
      <c r="H175" s="10">
        <v>0</v>
      </c>
      <c r="I175" s="10">
        <f t="shared" si="11"/>
        <v>65483</v>
      </c>
    </row>
    <row r="176" spans="1:9" x14ac:dyDescent="0.2">
      <c r="A176" s="7">
        <v>2022</v>
      </c>
      <c r="B176" s="5" t="s">
        <v>41</v>
      </c>
      <c r="C176" s="10">
        <v>37490</v>
      </c>
      <c r="D176" s="10">
        <v>122347</v>
      </c>
      <c r="E176" s="10">
        <v>1082</v>
      </c>
      <c r="F176" s="10">
        <v>2923</v>
      </c>
      <c r="G176" s="10">
        <v>1799</v>
      </c>
      <c r="H176" s="10">
        <v>0</v>
      </c>
      <c r="I176" s="10">
        <f t="shared" si="11"/>
        <v>165641</v>
      </c>
    </row>
    <row r="177" spans="1:9" x14ac:dyDescent="0.2">
      <c r="A177" s="7">
        <v>2022</v>
      </c>
      <c r="B177" s="5" t="s">
        <v>10</v>
      </c>
      <c r="C177" s="10">
        <v>1232</v>
      </c>
      <c r="D177" s="10">
        <v>30684</v>
      </c>
      <c r="E177" s="10">
        <v>20</v>
      </c>
      <c r="F177" s="10">
        <v>50</v>
      </c>
      <c r="G177" s="10">
        <v>8389</v>
      </c>
      <c r="H177" s="10">
        <v>0</v>
      </c>
      <c r="I177" s="10">
        <f t="shared" si="11"/>
        <v>40375</v>
      </c>
    </row>
    <row r="178" spans="1:9" x14ac:dyDescent="0.2">
      <c r="A178" s="7">
        <v>2022</v>
      </c>
      <c r="B178" s="5" t="s">
        <v>11</v>
      </c>
      <c r="C178" s="10">
        <v>31613</v>
      </c>
      <c r="D178" s="10">
        <v>102223</v>
      </c>
      <c r="E178" s="10">
        <v>5374</v>
      </c>
      <c r="F178" s="10">
        <v>915</v>
      </c>
      <c r="G178" s="10">
        <v>2863</v>
      </c>
      <c r="H178" s="10">
        <v>0</v>
      </c>
      <c r="I178" s="10">
        <f t="shared" si="11"/>
        <v>142988</v>
      </c>
    </row>
    <row r="179" spans="1:9" x14ac:dyDescent="0.2">
      <c r="A179" s="7">
        <v>2022</v>
      </c>
      <c r="B179" s="5" t="s">
        <v>12</v>
      </c>
      <c r="C179" s="10">
        <v>1945</v>
      </c>
      <c r="D179" s="10">
        <v>48628</v>
      </c>
      <c r="E179" s="10">
        <v>1728</v>
      </c>
      <c r="F179" s="10">
        <v>164</v>
      </c>
      <c r="G179" s="10">
        <v>600</v>
      </c>
      <c r="H179" s="10">
        <v>0</v>
      </c>
      <c r="I179" s="10">
        <f t="shared" si="11"/>
        <v>53065</v>
      </c>
    </row>
    <row r="180" spans="1:9" x14ac:dyDescent="0.2">
      <c r="A180" s="7">
        <v>2022</v>
      </c>
      <c r="B180" s="5" t="s">
        <v>13</v>
      </c>
      <c r="C180" s="10">
        <v>1102</v>
      </c>
      <c r="D180" s="10">
        <v>39614</v>
      </c>
      <c r="E180" s="10">
        <v>881</v>
      </c>
      <c r="F180" s="10">
        <v>26</v>
      </c>
      <c r="G180" s="10">
        <v>1036</v>
      </c>
      <c r="H180" s="10">
        <v>0</v>
      </c>
      <c r="I180" s="10">
        <f t="shared" si="11"/>
        <v>42659</v>
      </c>
    </row>
    <row r="181" spans="1:9" x14ac:dyDescent="0.2">
      <c r="A181" s="7">
        <v>2022</v>
      </c>
      <c r="B181" s="5" t="s">
        <v>14</v>
      </c>
      <c r="C181" s="10">
        <v>49137</v>
      </c>
      <c r="D181" s="10">
        <v>83826</v>
      </c>
      <c r="E181" s="10">
        <v>1682</v>
      </c>
      <c r="F181" s="10">
        <v>713</v>
      </c>
      <c r="G181" s="10">
        <v>2370</v>
      </c>
      <c r="H181" s="10">
        <v>0</v>
      </c>
      <c r="I181" s="10">
        <f t="shared" si="11"/>
        <v>137728</v>
      </c>
    </row>
    <row r="182" spans="1:9" x14ac:dyDescent="0.2">
      <c r="A182" s="7">
        <v>2022</v>
      </c>
      <c r="B182" s="5" t="s">
        <v>15</v>
      </c>
      <c r="C182" s="10">
        <v>17431</v>
      </c>
      <c r="D182" s="10">
        <v>176647</v>
      </c>
      <c r="E182" s="10">
        <v>579</v>
      </c>
      <c r="F182" s="10">
        <v>509</v>
      </c>
      <c r="G182" s="10">
        <v>1202</v>
      </c>
      <c r="H182" s="10">
        <v>0</v>
      </c>
      <c r="I182" s="10">
        <f t="shared" si="11"/>
        <v>196368</v>
      </c>
    </row>
    <row r="183" spans="1:9" x14ac:dyDescent="0.2">
      <c r="A183" s="7">
        <v>2022</v>
      </c>
      <c r="B183" s="5" t="s">
        <v>31</v>
      </c>
      <c r="C183" s="10">
        <v>51590</v>
      </c>
      <c r="D183" s="10">
        <v>52299</v>
      </c>
      <c r="E183" s="10">
        <v>399</v>
      </c>
      <c r="F183" s="10">
        <v>336</v>
      </c>
      <c r="G183" s="10">
        <v>5898</v>
      </c>
      <c r="H183" s="10">
        <v>0</v>
      </c>
      <c r="I183" s="10">
        <f t="shared" si="11"/>
        <v>110522</v>
      </c>
    </row>
    <row r="184" spans="1:9" x14ac:dyDescent="0.2">
      <c r="A184" s="7">
        <v>2022</v>
      </c>
      <c r="B184" s="5" t="s">
        <v>16</v>
      </c>
      <c r="C184" s="10">
        <v>10035</v>
      </c>
      <c r="D184" s="10">
        <v>25592</v>
      </c>
      <c r="E184" s="10">
        <v>71</v>
      </c>
      <c r="F184" s="10">
        <v>70</v>
      </c>
      <c r="G184" s="10">
        <v>827</v>
      </c>
      <c r="H184" s="10">
        <v>0</v>
      </c>
      <c r="I184" s="10">
        <f t="shared" si="11"/>
        <v>36595</v>
      </c>
    </row>
    <row r="185" spans="1:9" x14ac:dyDescent="0.2">
      <c r="A185" s="7">
        <v>2022</v>
      </c>
      <c r="B185" s="5" t="s">
        <v>17</v>
      </c>
      <c r="C185" s="10">
        <v>2770</v>
      </c>
      <c r="D185" s="10">
        <v>13679</v>
      </c>
      <c r="E185" s="10">
        <v>2003</v>
      </c>
      <c r="F185" s="10">
        <v>5</v>
      </c>
      <c r="G185" s="10">
        <v>361</v>
      </c>
      <c r="H185" s="10">
        <v>0</v>
      </c>
      <c r="I185" s="10">
        <f t="shared" si="11"/>
        <v>18818</v>
      </c>
    </row>
    <row r="186" spans="1:9" x14ac:dyDescent="0.2">
      <c r="A186" s="7">
        <v>2022</v>
      </c>
      <c r="B186" s="5" t="s">
        <v>18</v>
      </c>
      <c r="C186" s="10">
        <v>871</v>
      </c>
      <c r="D186" s="10">
        <v>32790</v>
      </c>
      <c r="E186" s="10">
        <v>68</v>
      </c>
      <c r="F186" s="10">
        <v>214</v>
      </c>
      <c r="G186" s="10">
        <v>1299</v>
      </c>
      <c r="H186" s="10">
        <v>0</v>
      </c>
      <c r="I186" s="10">
        <f t="shared" si="11"/>
        <v>35242</v>
      </c>
    </row>
    <row r="187" spans="1:9" x14ac:dyDescent="0.2">
      <c r="A187" s="7">
        <v>2022</v>
      </c>
      <c r="B187" s="5" t="s">
        <v>19</v>
      </c>
      <c r="C187" s="10">
        <v>6695</v>
      </c>
      <c r="D187" s="10">
        <v>38032</v>
      </c>
      <c r="E187" s="10">
        <v>3126</v>
      </c>
      <c r="F187" s="10">
        <v>274</v>
      </c>
      <c r="G187" s="10">
        <v>1125</v>
      </c>
      <c r="H187" s="10">
        <v>0</v>
      </c>
      <c r="I187" s="10">
        <f t="shared" si="11"/>
        <v>49252</v>
      </c>
    </row>
    <row r="188" spans="1:9" x14ac:dyDescent="0.2">
      <c r="A188" s="7">
        <v>2022</v>
      </c>
      <c r="B188" s="5" t="s">
        <v>20</v>
      </c>
      <c r="C188" s="10">
        <v>15826</v>
      </c>
      <c r="D188" s="10">
        <v>85364</v>
      </c>
      <c r="E188" s="10">
        <v>1147</v>
      </c>
      <c r="F188" s="10">
        <v>907</v>
      </c>
      <c r="G188" s="10">
        <v>1145</v>
      </c>
      <c r="H188" s="10">
        <v>0</v>
      </c>
      <c r="I188" s="10">
        <f t="shared" si="11"/>
        <v>104389</v>
      </c>
    </row>
    <row r="189" spans="1:9" x14ac:dyDescent="0.2">
      <c r="A189" s="7">
        <v>2022</v>
      </c>
      <c r="B189" s="5" t="s">
        <v>32</v>
      </c>
      <c r="C189" s="10">
        <v>3972</v>
      </c>
      <c r="D189" s="10">
        <v>40370</v>
      </c>
      <c r="E189" s="10">
        <v>1462</v>
      </c>
      <c r="F189" s="10">
        <v>378</v>
      </c>
      <c r="G189" s="10">
        <v>190</v>
      </c>
      <c r="H189" s="10">
        <v>0</v>
      </c>
      <c r="I189" s="10">
        <f t="shared" si="11"/>
        <v>46372</v>
      </c>
    </row>
    <row r="190" spans="1:9" x14ac:dyDescent="0.2">
      <c r="A190" s="7">
        <v>2022</v>
      </c>
      <c r="B190" s="5" t="s">
        <v>21</v>
      </c>
      <c r="C190" s="10">
        <v>3528</v>
      </c>
      <c r="D190" s="10">
        <v>27370</v>
      </c>
      <c r="E190" s="10">
        <v>144</v>
      </c>
      <c r="F190" s="10">
        <v>256</v>
      </c>
      <c r="G190" s="10">
        <v>914</v>
      </c>
      <c r="H190" s="10">
        <v>0</v>
      </c>
      <c r="I190" s="10">
        <f t="shared" si="11"/>
        <v>32212</v>
      </c>
    </row>
    <row r="191" spans="1:9" x14ac:dyDescent="0.2">
      <c r="A191" s="7">
        <v>2022</v>
      </c>
      <c r="B191" s="5" t="s">
        <v>22</v>
      </c>
      <c r="C191" s="10">
        <v>2790</v>
      </c>
      <c r="D191" s="10">
        <v>31962</v>
      </c>
      <c r="E191" s="10">
        <v>2427</v>
      </c>
      <c r="F191" s="10">
        <v>7</v>
      </c>
      <c r="G191" s="10">
        <v>1720</v>
      </c>
      <c r="H191" s="10">
        <v>0</v>
      </c>
      <c r="I191" s="10">
        <f t="shared" si="11"/>
        <v>38906</v>
      </c>
    </row>
    <row r="192" spans="1:9" x14ac:dyDescent="0.2">
      <c r="A192" s="7">
        <v>2022</v>
      </c>
      <c r="B192" s="5" t="s">
        <v>23</v>
      </c>
      <c r="C192" s="10">
        <v>1427</v>
      </c>
      <c r="D192" s="10">
        <v>42076</v>
      </c>
      <c r="E192" s="10">
        <v>133</v>
      </c>
      <c r="F192" s="10">
        <v>8</v>
      </c>
      <c r="G192" s="10">
        <v>222</v>
      </c>
      <c r="H192" s="10">
        <v>0</v>
      </c>
      <c r="I192" s="10">
        <f t="shared" si="11"/>
        <v>43866</v>
      </c>
    </row>
    <row r="193" spans="1:9" x14ac:dyDescent="0.2">
      <c r="A193" s="7">
        <v>2022</v>
      </c>
      <c r="B193" s="5" t="s">
        <v>24</v>
      </c>
      <c r="C193" s="10">
        <v>31155</v>
      </c>
      <c r="D193" s="10">
        <v>35350</v>
      </c>
      <c r="E193" s="10">
        <v>2004</v>
      </c>
      <c r="F193" s="10">
        <v>125</v>
      </c>
      <c r="G193" s="10">
        <v>1055</v>
      </c>
      <c r="H193" s="10">
        <v>0</v>
      </c>
      <c r="I193" s="10">
        <f t="shared" si="11"/>
        <v>69689</v>
      </c>
    </row>
    <row r="194" spans="1:9" x14ac:dyDescent="0.2">
      <c r="A194" s="7">
        <v>2022</v>
      </c>
      <c r="B194" s="5" t="s">
        <v>25</v>
      </c>
      <c r="C194" s="10">
        <v>51125</v>
      </c>
      <c r="D194" s="10">
        <v>62073</v>
      </c>
      <c r="E194" s="10">
        <v>1197</v>
      </c>
      <c r="F194" s="10">
        <v>26</v>
      </c>
      <c r="G194" s="10">
        <v>1238</v>
      </c>
      <c r="H194" s="10">
        <v>0</v>
      </c>
      <c r="I194" s="10">
        <f t="shared" si="11"/>
        <v>115659</v>
      </c>
    </row>
    <row r="195" spans="1:9" x14ac:dyDescent="0.2">
      <c r="A195" s="7">
        <v>2022</v>
      </c>
      <c r="B195" s="5" t="s">
        <v>26</v>
      </c>
      <c r="C195" s="10">
        <v>5182</v>
      </c>
      <c r="D195" s="10">
        <v>47176</v>
      </c>
      <c r="E195" s="10">
        <v>800</v>
      </c>
      <c r="F195" s="10">
        <v>669</v>
      </c>
      <c r="G195" s="10">
        <v>568</v>
      </c>
      <c r="H195" s="10">
        <v>0</v>
      </c>
      <c r="I195" s="10">
        <f t="shared" si="11"/>
        <v>54395</v>
      </c>
    </row>
    <row r="196" spans="1:9" x14ac:dyDescent="0.2">
      <c r="A196" s="7">
        <v>2022</v>
      </c>
      <c r="B196" s="5" t="s">
        <v>27</v>
      </c>
      <c r="C196" s="10">
        <v>9825</v>
      </c>
      <c r="D196" s="10">
        <v>24508</v>
      </c>
      <c r="E196" s="10">
        <v>655</v>
      </c>
      <c r="F196" s="10">
        <v>410</v>
      </c>
      <c r="G196" s="10">
        <v>4303</v>
      </c>
      <c r="H196" s="10">
        <v>0</v>
      </c>
      <c r="I196" s="10">
        <f t="shared" si="11"/>
        <v>39701</v>
      </c>
    </row>
    <row r="197" spans="1:9" x14ac:dyDescent="0.2">
      <c r="A197" s="7">
        <v>2022</v>
      </c>
      <c r="B197" s="5" t="s">
        <v>33</v>
      </c>
      <c r="C197" s="10">
        <v>15334</v>
      </c>
      <c r="D197" s="10">
        <v>104074</v>
      </c>
      <c r="E197" s="10">
        <v>1426</v>
      </c>
      <c r="F197" s="10">
        <v>608</v>
      </c>
      <c r="G197" s="10">
        <v>1233</v>
      </c>
      <c r="H197" s="10">
        <v>0</v>
      </c>
      <c r="I197" s="10">
        <f t="shared" si="11"/>
        <v>122675</v>
      </c>
    </row>
    <row r="198" spans="1:9" x14ac:dyDescent="0.2">
      <c r="A198" s="7">
        <v>2022</v>
      </c>
      <c r="B198" s="5" t="s">
        <v>28</v>
      </c>
      <c r="C198" s="10">
        <v>5480</v>
      </c>
      <c r="D198" s="10">
        <v>39756</v>
      </c>
      <c r="E198" s="10">
        <v>1283</v>
      </c>
      <c r="F198" s="10">
        <v>297</v>
      </c>
      <c r="G198" s="10">
        <v>174</v>
      </c>
      <c r="H198" s="10">
        <v>0</v>
      </c>
      <c r="I198" s="10">
        <f t="shared" si="11"/>
        <v>46990</v>
      </c>
    </row>
    <row r="199" spans="1:9" x14ac:dyDescent="0.2">
      <c r="A199" s="7">
        <v>2022</v>
      </c>
      <c r="B199" s="5" t="s">
        <v>29</v>
      </c>
      <c r="C199" s="10">
        <v>3089</v>
      </c>
      <c r="D199" s="10">
        <v>22807</v>
      </c>
      <c r="E199" s="10">
        <v>953</v>
      </c>
      <c r="F199" s="10">
        <v>18</v>
      </c>
      <c r="G199" s="10">
        <v>465</v>
      </c>
      <c r="H199" s="10">
        <v>0</v>
      </c>
      <c r="I199" s="10">
        <f t="shared" si="11"/>
        <v>27332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"=Coahuila")</f>
        <v>1324</v>
      </c>
      <c r="C2" s="10">
        <f>SUMIFS(Concentrado!D$2:D$199,Concentrado!$A$2:$A$199,"="&amp;$A2,Concentrado!$B$2:$B$199, "=Coahuila")</f>
        <v>39451</v>
      </c>
      <c r="D2" s="10">
        <f>SUMIFS(Concentrado!E$2:E$199,Concentrado!$A$2:$A$199,"="&amp;$A2,Concentrado!$B$2:$B$199, "=Coahuila")</f>
        <v>422</v>
      </c>
      <c r="E2" s="10">
        <f>SUMIFS(Concentrado!F$2:F$199,Concentrado!$A$2:$A$199,"="&amp;$A2,Concentrado!$B$2:$B$199, "=Coahuila")</f>
        <v>0</v>
      </c>
      <c r="F2" s="10">
        <f>SUMIFS(Concentrado!G$2:G$199,Concentrado!$A$2:$A$199,"="&amp;$A2,Concentrado!$B$2:$B$199, "=Coahuila")</f>
        <v>199</v>
      </c>
      <c r="G2" s="10">
        <f>SUMIFS(Concentrado!H$2:H$199,Concentrado!$A$2:$A$199,"="&amp;$A2,Concentrado!$B$2:$B$199, "=Coahuila")</f>
        <v>284</v>
      </c>
      <c r="H2" s="10">
        <f>SUMIFS(Concentrado!I$2:I$199,Concentrado!$A$2:$A$199,"="&amp;$A2,Concentrado!$B$2:$B$199, "=Coahuila")</f>
        <v>41680</v>
      </c>
    </row>
    <row r="3" spans="1:8" x14ac:dyDescent="0.25">
      <c r="A3" s="7">
        <v>2018</v>
      </c>
      <c r="B3" s="10">
        <f>SUMIFS(Concentrado!C$2:C$199,Concentrado!$A$2:$A$199,"="&amp;$A3,Concentrado!$B$2:$B$199, "=Coahuila")</f>
        <v>1042</v>
      </c>
      <c r="C3" s="10">
        <f>SUMIFS(Concentrado!D$2:D$199,Concentrado!$A$2:$A$199,"="&amp;$A3,Concentrado!$B$2:$B$199, "=Coahuila")</f>
        <v>37288</v>
      </c>
      <c r="D3" s="10">
        <f>SUMIFS(Concentrado!E$2:E$199,Concentrado!$A$2:$A$199,"="&amp;$A3,Concentrado!$B$2:$B$199, "=Coahuila")</f>
        <v>281</v>
      </c>
      <c r="E3" s="10">
        <f>SUMIFS(Concentrado!F$2:F$199,Concentrado!$A$2:$A$199,"="&amp;$A3,Concentrado!$B$2:$B$199, "=Coahuila")</f>
        <v>229</v>
      </c>
      <c r="F3" s="10">
        <f>SUMIFS(Concentrado!G$2:G$199,Concentrado!$A$2:$A$199,"="&amp;$A3,Concentrado!$B$2:$B$199, "=Coahuila")</f>
        <v>359</v>
      </c>
      <c r="G3" s="10">
        <f>SUMIFS(Concentrado!H$2:H$199,Concentrado!$A$2:$A$199,"="&amp;$A3,Concentrado!$B$2:$B$199, "=Coahuila")</f>
        <v>6</v>
      </c>
      <c r="H3" s="10">
        <f>SUMIFS(Concentrado!I$2:I$199,Concentrado!$A$2:$A$199,"="&amp;$A3,Concentrado!$B$2:$B$199, "=Coahuila")</f>
        <v>39205</v>
      </c>
    </row>
    <row r="4" spans="1:8" x14ac:dyDescent="0.25">
      <c r="A4" s="7">
        <v>2019</v>
      </c>
      <c r="B4" s="10">
        <f>SUMIFS(Concentrado!C$2:C$199,Concentrado!$A$2:$A$199,"="&amp;$A4,Concentrado!$B$2:$B$199, "=Coahuila")</f>
        <v>1260</v>
      </c>
      <c r="C4" s="10">
        <f>SUMIFS(Concentrado!D$2:D$199,Concentrado!$A$2:$A$199,"="&amp;$A4,Concentrado!$B$2:$B$199, "=Coahuila")</f>
        <v>34672</v>
      </c>
      <c r="D4" s="10">
        <f>SUMIFS(Concentrado!E$2:E$199,Concentrado!$A$2:$A$199,"="&amp;$A4,Concentrado!$B$2:$B$199, "=Coahuila")</f>
        <v>225</v>
      </c>
      <c r="E4" s="10">
        <f>SUMIFS(Concentrado!F$2:F$199,Concentrado!$A$2:$A$199,"="&amp;$A4,Concentrado!$B$2:$B$199, "=Coahuila")</f>
        <v>111</v>
      </c>
      <c r="F4" s="10">
        <f>SUMIFS(Concentrado!G$2:G$199,Concentrado!$A$2:$A$199,"="&amp;$A4,Concentrado!$B$2:$B$199, "=Coahuila")</f>
        <v>549</v>
      </c>
      <c r="G4" s="10">
        <f>SUMIFS(Concentrado!H$2:H$199,Concentrado!$A$2:$A$199,"="&amp;$A4,Concentrado!$B$2:$B$199, "=Coahuila")</f>
        <v>0</v>
      </c>
      <c r="H4" s="10">
        <f>SUMIFS(Concentrado!I$2:I$199,Concentrado!$A$2:$A$199,"="&amp;$A4,Concentrado!$B$2:$B$199, "=Coahuila")</f>
        <v>36817</v>
      </c>
    </row>
    <row r="5" spans="1:8" x14ac:dyDescent="0.25">
      <c r="A5" s="7">
        <v>2020</v>
      </c>
      <c r="B5" s="10">
        <f>SUMIFS(Concentrado!C$2:C$199,Concentrado!$A$2:$A$199,"="&amp;$A5,Concentrado!$B$2:$B$199, "=Coahuila")</f>
        <v>477</v>
      </c>
      <c r="C5" s="10">
        <f>SUMIFS(Concentrado!D$2:D$199,Concentrado!$A$2:$A$199,"="&amp;$A5,Concentrado!$B$2:$B$199, "=Coahuila")</f>
        <v>27947</v>
      </c>
      <c r="D5" s="10">
        <f>SUMIFS(Concentrado!E$2:E$199,Concentrado!$A$2:$A$199,"="&amp;$A5,Concentrado!$B$2:$B$199, "=Coahuila")</f>
        <v>183</v>
      </c>
      <c r="E5" s="10">
        <f>SUMIFS(Concentrado!F$2:F$199,Concentrado!$A$2:$A$199,"="&amp;$A5,Concentrado!$B$2:$B$199, "=Coahuila")</f>
        <v>100</v>
      </c>
      <c r="F5" s="10">
        <f>SUMIFS(Concentrado!G$2:G$199,Concentrado!$A$2:$A$199,"="&amp;$A5,Concentrado!$B$2:$B$199, "=Coahuila")</f>
        <v>299</v>
      </c>
      <c r="G5" s="10">
        <f>SUMIFS(Concentrado!H$2:H$199,Concentrado!$A$2:$A$199,"="&amp;$A5,Concentrado!$B$2:$B$199, "=Coahuila")</f>
        <v>0</v>
      </c>
      <c r="H5" s="10">
        <f>SUMIFS(Concentrado!I$2:I$199,Concentrado!$A$2:$A$199,"="&amp;$A5,Concentrado!$B$2:$B$199, "=Coahuila")</f>
        <v>29006</v>
      </c>
    </row>
    <row r="6" spans="1:8" x14ac:dyDescent="0.25">
      <c r="A6" s="7">
        <v>2021</v>
      </c>
      <c r="B6" s="10">
        <f>SUMIFS(Concentrado!C$2:C$199,Concentrado!$A$2:$A$199,"="&amp;$A6,Concentrado!$B$2:$B$199, "=Coahuila")</f>
        <v>997</v>
      </c>
      <c r="C6" s="10">
        <f>SUMIFS(Concentrado!D$2:D$199,Concentrado!$A$2:$A$199,"="&amp;$A6,Concentrado!$B$2:$B$199, "=Coahuila")</f>
        <v>30636</v>
      </c>
      <c r="D6" s="10">
        <f>SUMIFS(Concentrado!E$2:E$199,Concentrado!$A$2:$A$199,"="&amp;$A6,Concentrado!$B$2:$B$199, "=Coahuila")</f>
        <v>347</v>
      </c>
      <c r="E6" s="10">
        <f>SUMIFS(Concentrado!F$2:F$199,Concentrado!$A$2:$A$199,"="&amp;$A6,Concentrado!$B$2:$B$199, "=Coahuila")</f>
        <v>86</v>
      </c>
      <c r="F6" s="10">
        <f>SUMIFS(Concentrado!G$2:G$199,Concentrado!$A$2:$A$199,"="&amp;$A6,Concentrado!$B$2:$B$199, "=Coahuila")</f>
        <v>362</v>
      </c>
      <c r="G6" s="10">
        <f>SUMIFS(Concentrado!H$2:H$199,Concentrado!$A$2:$A$199,"="&amp;$A6,Concentrado!$B$2:$B$199, "=Coahuila")</f>
        <v>0</v>
      </c>
      <c r="H6" s="10">
        <f>SUMIFS(Concentrado!I$2:I$199,Concentrado!$A$2:$A$199,"="&amp;$A6,Concentrado!$B$2:$B$199, "=Coahuila")</f>
        <v>32428</v>
      </c>
    </row>
    <row r="7" spans="1:8" x14ac:dyDescent="0.25">
      <c r="A7" s="7">
        <v>2022</v>
      </c>
      <c r="B7" s="10">
        <f>SUMIFS(Concentrado!C$2:C$199,Concentrado!$A$2:$A$199,"="&amp;$A7,Concentrado!$B$2:$B$199, "=Coahuila")</f>
        <v>1143</v>
      </c>
      <c r="C7" s="10">
        <f>SUMIFS(Concentrado!D$2:D$199,Concentrado!$A$2:$A$199,"="&amp;$A7,Concentrado!$B$2:$B$199, "=Coahuila")</f>
        <v>27160</v>
      </c>
      <c r="D7" s="10">
        <f>SUMIFS(Concentrado!E$2:E$199,Concentrado!$A$2:$A$199,"="&amp;$A7,Concentrado!$B$2:$B$199, "=Coahuila")</f>
        <v>198</v>
      </c>
      <c r="E7" s="10">
        <f>SUMIFS(Concentrado!F$2:F$199,Concentrado!$A$2:$A$199,"="&amp;$A7,Concentrado!$B$2:$B$199, "=Coahuila")</f>
        <v>119</v>
      </c>
      <c r="F7" s="10">
        <f>SUMIFS(Concentrado!G$2:G$199,Concentrado!$A$2:$A$199,"="&amp;$A7,Concentrado!$B$2:$B$199, "=Coahuila")</f>
        <v>322</v>
      </c>
      <c r="G7" s="10">
        <f>SUMIFS(Concentrado!H$2:H$199,Concentrado!$A$2:$A$199,"="&amp;$A7,Concentrado!$B$2:$B$199, "=Coahuila")</f>
        <v>0</v>
      </c>
      <c r="H7" s="10">
        <f>SUMIFS(Concentrado!I$2:I$199,Concentrado!$A$2:$A$199,"="&amp;$A7,Concentrado!$B$2:$B$199, "=Coahuila")</f>
        <v>28942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"=Colima")</f>
        <v>966</v>
      </c>
      <c r="C2" s="10">
        <f>SUMIFS(Concentrado!D$2:D$199,Concentrado!$A$2:$A$199,"="&amp;$A2,Concentrado!$B$2:$B$199, "=Colima")</f>
        <v>17485</v>
      </c>
      <c r="D2" s="10">
        <f>SUMIFS(Concentrado!E$2:E$199,Concentrado!$A$2:$A$199,"="&amp;$A2,Concentrado!$B$2:$B$199, "=Colima")</f>
        <v>19</v>
      </c>
      <c r="E2" s="10">
        <f>SUMIFS(Concentrado!F$2:F$199,Concentrado!$A$2:$A$199,"="&amp;$A2,Concentrado!$B$2:$B$199, "=Colima")</f>
        <v>0</v>
      </c>
      <c r="F2" s="10">
        <f>SUMIFS(Concentrado!G$2:G$199,Concentrado!$A$2:$A$199,"="&amp;$A2,Concentrado!$B$2:$B$199, "=Colima")</f>
        <v>370</v>
      </c>
      <c r="G2" s="10">
        <f>SUMIFS(Concentrado!H$2:H$199,Concentrado!$A$2:$A$199,"="&amp;$A2,Concentrado!$B$2:$B$199, "=Colima")</f>
        <v>143</v>
      </c>
      <c r="H2" s="10">
        <f>SUMIFS(Concentrado!I$2:I$199,Concentrado!$A$2:$A$199,"="&amp;$A2,Concentrado!$B$2:$B$199, "=Colima")</f>
        <v>18983</v>
      </c>
    </row>
    <row r="3" spans="1:8" x14ac:dyDescent="0.25">
      <c r="A3" s="7">
        <v>2018</v>
      </c>
      <c r="B3" s="10">
        <f>SUMIFS(Concentrado!C$2:C$199,Concentrado!$A$2:$A$199,"="&amp;$A3,Concentrado!$B$2:$B$199, "=Colima")</f>
        <v>1526</v>
      </c>
      <c r="C3" s="10">
        <f>SUMIFS(Concentrado!D$2:D$199,Concentrado!$A$2:$A$199,"="&amp;$A3,Concentrado!$B$2:$B$199, "=Colima")</f>
        <v>17032</v>
      </c>
      <c r="D3" s="10">
        <f>SUMIFS(Concentrado!E$2:E$199,Concentrado!$A$2:$A$199,"="&amp;$A3,Concentrado!$B$2:$B$199, "=Colima")</f>
        <v>30</v>
      </c>
      <c r="E3" s="10">
        <f>SUMIFS(Concentrado!F$2:F$199,Concentrado!$A$2:$A$199,"="&amp;$A3,Concentrado!$B$2:$B$199, "=Colima")</f>
        <v>1</v>
      </c>
      <c r="F3" s="10">
        <f>SUMIFS(Concentrado!G$2:G$199,Concentrado!$A$2:$A$199,"="&amp;$A3,Concentrado!$B$2:$B$199, "=Colima")</f>
        <v>460</v>
      </c>
      <c r="G3" s="10">
        <f>SUMIFS(Concentrado!H$2:H$199,Concentrado!$A$2:$A$199,"="&amp;$A3,Concentrado!$B$2:$B$199, "=Colima")</f>
        <v>0</v>
      </c>
      <c r="H3" s="10">
        <f>SUMIFS(Concentrado!I$2:I$199,Concentrado!$A$2:$A$199,"="&amp;$A3,Concentrado!$B$2:$B$199, "=Colima")</f>
        <v>19049</v>
      </c>
    </row>
    <row r="4" spans="1:8" x14ac:dyDescent="0.25">
      <c r="A4" s="7">
        <v>2019</v>
      </c>
      <c r="B4" s="10">
        <f>SUMIFS(Concentrado!C$2:C$199,Concentrado!$A$2:$A$199,"="&amp;$A4,Concentrado!$B$2:$B$199, "=Colima")</f>
        <v>5234</v>
      </c>
      <c r="C4" s="10">
        <f>SUMIFS(Concentrado!D$2:D$199,Concentrado!$A$2:$A$199,"="&amp;$A4,Concentrado!$B$2:$B$199, "=Colima")</f>
        <v>15091</v>
      </c>
      <c r="D4" s="10">
        <f>SUMIFS(Concentrado!E$2:E$199,Concentrado!$A$2:$A$199,"="&amp;$A4,Concentrado!$B$2:$B$199, "=Colima")</f>
        <v>57</v>
      </c>
      <c r="E4" s="10">
        <f>SUMIFS(Concentrado!F$2:F$199,Concentrado!$A$2:$A$199,"="&amp;$A4,Concentrado!$B$2:$B$199, "=Colima")</f>
        <v>98</v>
      </c>
      <c r="F4" s="10">
        <f>SUMIFS(Concentrado!G$2:G$199,Concentrado!$A$2:$A$199,"="&amp;$A4,Concentrado!$B$2:$B$199, "=Colima")</f>
        <v>315</v>
      </c>
      <c r="G4" s="10">
        <f>SUMIFS(Concentrado!H$2:H$199,Concentrado!$A$2:$A$199,"="&amp;$A4,Concentrado!$B$2:$B$199, "=Colima")</f>
        <v>0</v>
      </c>
      <c r="H4" s="10">
        <f>SUMIFS(Concentrado!I$2:I$199,Concentrado!$A$2:$A$199,"="&amp;$A4,Concentrado!$B$2:$B$199, "=Colima")</f>
        <v>20795</v>
      </c>
    </row>
    <row r="5" spans="1:8" x14ac:dyDescent="0.25">
      <c r="A5" s="7">
        <v>2020</v>
      </c>
      <c r="B5" s="10">
        <f>SUMIFS(Concentrado!C$2:C$199,Concentrado!$A$2:$A$199,"="&amp;$A5,Concentrado!$B$2:$B$199, "=Colima")</f>
        <v>3628</v>
      </c>
      <c r="C5" s="10">
        <f>SUMIFS(Concentrado!D$2:D$199,Concentrado!$A$2:$A$199,"="&amp;$A5,Concentrado!$B$2:$B$199, "=Colima")</f>
        <v>11812</v>
      </c>
      <c r="D5" s="10">
        <f>SUMIFS(Concentrado!E$2:E$199,Concentrado!$A$2:$A$199,"="&amp;$A5,Concentrado!$B$2:$B$199, "=Colima")</f>
        <v>78</v>
      </c>
      <c r="E5" s="10">
        <f>SUMIFS(Concentrado!F$2:F$199,Concentrado!$A$2:$A$199,"="&amp;$A5,Concentrado!$B$2:$B$199, "=Colima")</f>
        <v>102</v>
      </c>
      <c r="F5" s="10">
        <f>SUMIFS(Concentrado!G$2:G$199,Concentrado!$A$2:$A$199,"="&amp;$A5,Concentrado!$B$2:$B$199, "=Colima")</f>
        <v>324</v>
      </c>
      <c r="G5" s="10">
        <f>SUMIFS(Concentrado!H$2:H$199,Concentrado!$A$2:$A$199,"="&amp;$A5,Concentrado!$B$2:$B$199, "=Colima")</f>
        <v>8</v>
      </c>
      <c r="H5" s="10">
        <f>SUMIFS(Concentrado!I$2:I$199,Concentrado!$A$2:$A$199,"="&amp;$A5,Concentrado!$B$2:$B$199, "=Colima")</f>
        <v>15952</v>
      </c>
    </row>
    <row r="6" spans="1:8" x14ac:dyDescent="0.25">
      <c r="A6" s="7">
        <v>2021</v>
      </c>
      <c r="B6" s="10">
        <f>SUMIFS(Concentrado!C$2:C$199,Concentrado!$A$2:$A$199,"="&amp;$A6,Concentrado!$B$2:$B$199, "=Colima")</f>
        <v>2112</v>
      </c>
      <c r="C6" s="10">
        <f>SUMIFS(Concentrado!D$2:D$199,Concentrado!$A$2:$A$199,"="&amp;$A6,Concentrado!$B$2:$B$199, "=Colima")</f>
        <v>11922</v>
      </c>
      <c r="D6" s="10">
        <f>SUMIFS(Concentrado!E$2:E$199,Concentrado!$A$2:$A$199,"="&amp;$A6,Concentrado!$B$2:$B$199, "=Colima")</f>
        <v>64</v>
      </c>
      <c r="E6" s="10">
        <f>SUMIFS(Concentrado!F$2:F$199,Concentrado!$A$2:$A$199,"="&amp;$A6,Concentrado!$B$2:$B$199, "=Colima")</f>
        <v>29</v>
      </c>
      <c r="F6" s="10">
        <f>SUMIFS(Concentrado!G$2:G$199,Concentrado!$A$2:$A$199,"="&amp;$A6,Concentrado!$B$2:$B$199, "=Colima")</f>
        <v>424</v>
      </c>
      <c r="G6" s="10">
        <f>SUMIFS(Concentrado!H$2:H$199,Concentrado!$A$2:$A$199,"="&amp;$A6,Concentrado!$B$2:$B$199, "=Colima")</f>
        <v>0</v>
      </c>
      <c r="H6" s="10">
        <f>SUMIFS(Concentrado!I$2:I$199,Concentrado!$A$2:$A$199,"="&amp;$A6,Concentrado!$B$2:$B$199, "=Colima")</f>
        <v>14551</v>
      </c>
    </row>
    <row r="7" spans="1:8" x14ac:dyDescent="0.25">
      <c r="A7" s="7">
        <v>2022</v>
      </c>
      <c r="B7" s="10">
        <f>SUMIFS(Concentrado!C$2:C$199,Concentrado!$A$2:$A$199,"="&amp;$A7,Concentrado!$B$2:$B$199, "=Colima")</f>
        <v>2350</v>
      </c>
      <c r="C7" s="10">
        <f>SUMIFS(Concentrado!D$2:D$199,Concentrado!$A$2:$A$199,"="&amp;$A7,Concentrado!$B$2:$B$199, "=Colima")</f>
        <v>11027</v>
      </c>
      <c r="D7" s="10">
        <f>SUMIFS(Concentrado!E$2:E$199,Concentrado!$A$2:$A$199,"="&amp;$A7,Concentrado!$B$2:$B$199, "=Colima")</f>
        <v>75</v>
      </c>
      <c r="E7" s="10">
        <f>SUMIFS(Concentrado!F$2:F$199,Concentrado!$A$2:$A$199,"="&amp;$A7,Concentrado!$B$2:$B$199, "=Colima")</f>
        <v>24</v>
      </c>
      <c r="F7" s="10">
        <f>SUMIFS(Concentrado!G$2:G$199,Concentrado!$A$2:$A$199,"="&amp;$A7,Concentrado!$B$2:$B$199, "=Colima")</f>
        <v>475</v>
      </c>
      <c r="G7" s="10">
        <f>SUMIFS(Concentrado!H$2:H$199,Concentrado!$A$2:$A$199,"="&amp;$A7,Concentrado!$B$2:$B$199, "=Colima")</f>
        <v>0</v>
      </c>
      <c r="H7" s="10">
        <f>SUMIFS(Concentrado!I$2:I$199,Concentrado!$A$2:$A$199,"="&amp;$A7,Concentrado!$B$2:$B$199, "=Colima")</f>
        <v>13951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"=Durango")</f>
        <v>2379</v>
      </c>
      <c r="C2" s="10">
        <f>SUMIFS(Concentrado!D$2:D$199,Concentrado!$A$2:$A$199,"="&amp;$A2,Concentrado!$B$2:$B$199, "=Durango")</f>
        <v>36124</v>
      </c>
      <c r="D2" s="10">
        <f>SUMIFS(Concentrado!E$2:E$199,Concentrado!$A$2:$A$199,"="&amp;$A2,Concentrado!$B$2:$B$199, "=Durango")</f>
        <v>11</v>
      </c>
      <c r="E2" s="10">
        <f>SUMIFS(Concentrado!F$2:F$199,Concentrado!$A$2:$A$199,"="&amp;$A2,Concentrado!$B$2:$B$199, "=Durango")</f>
        <v>0</v>
      </c>
      <c r="F2" s="10">
        <f>SUMIFS(Concentrado!G$2:G$199,Concentrado!$A$2:$A$199,"="&amp;$A2,Concentrado!$B$2:$B$199, "=Durango")</f>
        <v>7230</v>
      </c>
      <c r="G2" s="10">
        <f>SUMIFS(Concentrado!H$2:H$199,Concentrado!$A$2:$A$199,"="&amp;$A2,Concentrado!$B$2:$B$199, "=Durango")</f>
        <v>3872</v>
      </c>
      <c r="H2" s="10">
        <f>SUMIFS(Concentrado!I$2:I$199,Concentrado!$A$2:$A$199,"="&amp;$A2,Concentrado!$B$2:$B$199, "=Durango")</f>
        <v>49616</v>
      </c>
    </row>
    <row r="3" spans="1:8" x14ac:dyDescent="0.25">
      <c r="A3" s="7">
        <v>2018</v>
      </c>
      <c r="B3" s="10">
        <f>SUMIFS(Concentrado!C$2:C$199,Concentrado!$A$2:$A$199,"="&amp;$A3,Concentrado!$B$2:$B$199, "=Durango")</f>
        <v>1599</v>
      </c>
      <c r="C3" s="10">
        <f>SUMIFS(Concentrado!D$2:D$199,Concentrado!$A$2:$A$199,"="&amp;$A3,Concentrado!$B$2:$B$199, "=Durango")</f>
        <v>33901</v>
      </c>
      <c r="D3" s="10">
        <f>SUMIFS(Concentrado!E$2:E$199,Concentrado!$A$2:$A$199,"="&amp;$A3,Concentrado!$B$2:$B$199, "=Durango")</f>
        <v>10</v>
      </c>
      <c r="E3" s="10">
        <f>SUMIFS(Concentrado!F$2:F$199,Concentrado!$A$2:$A$199,"="&amp;$A3,Concentrado!$B$2:$B$199, "=Durango")</f>
        <v>97</v>
      </c>
      <c r="F3" s="10">
        <f>SUMIFS(Concentrado!G$2:G$199,Concentrado!$A$2:$A$199,"="&amp;$A3,Concentrado!$B$2:$B$199, "=Durango")</f>
        <v>12975</v>
      </c>
      <c r="G3" s="10">
        <f>SUMIFS(Concentrado!H$2:H$199,Concentrado!$A$2:$A$199,"="&amp;$A3,Concentrado!$B$2:$B$199, "=Durango")</f>
        <v>0</v>
      </c>
      <c r="H3" s="10">
        <f>SUMIFS(Concentrado!I$2:I$199,Concentrado!$A$2:$A$199,"="&amp;$A3,Concentrado!$B$2:$B$199, "=Durango")</f>
        <v>48582</v>
      </c>
    </row>
    <row r="4" spans="1:8" x14ac:dyDescent="0.25">
      <c r="A4" s="7">
        <v>2019</v>
      </c>
      <c r="B4" s="10">
        <f>SUMIFS(Concentrado!C$2:C$199,Concentrado!$A$2:$A$199,"="&amp;$A4,Concentrado!$B$2:$B$199, "=Durango")</f>
        <v>2767</v>
      </c>
      <c r="C4" s="10">
        <f>SUMIFS(Concentrado!D$2:D$199,Concentrado!$A$2:$A$199,"="&amp;$A4,Concentrado!$B$2:$B$199, "=Durango")</f>
        <v>35742</v>
      </c>
      <c r="D4" s="10">
        <f>SUMIFS(Concentrado!E$2:E$199,Concentrado!$A$2:$A$199,"="&amp;$A4,Concentrado!$B$2:$B$199, "=Durango")</f>
        <v>19</v>
      </c>
      <c r="E4" s="10">
        <f>SUMIFS(Concentrado!F$2:F$199,Concentrado!$A$2:$A$199,"="&amp;$A4,Concentrado!$B$2:$B$199, "=Durango")</f>
        <v>14</v>
      </c>
      <c r="F4" s="10">
        <f>SUMIFS(Concentrado!G$2:G$199,Concentrado!$A$2:$A$199,"="&amp;$A4,Concentrado!$B$2:$B$199, "=Durango")</f>
        <v>15248</v>
      </c>
      <c r="G4" s="10">
        <f>SUMIFS(Concentrado!H$2:H$199,Concentrado!$A$2:$A$199,"="&amp;$A4,Concentrado!$B$2:$B$199, "=Durango")</f>
        <v>0</v>
      </c>
      <c r="H4" s="10">
        <f>SUMIFS(Concentrado!I$2:I$199,Concentrado!$A$2:$A$199,"="&amp;$A4,Concentrado!$B$2:$B$199, "=Durango")</f>
        <v>53790</v>
      </c>
    </row>
    <row r="5" spans="1:8" x14ac:dyDescent="0.25">
      <c r="A5" s="7">
        <v>2020</v>
      </c>
      <c r="B5" s="10">
        <f>SUMIFS(Concentrado!C$2:C$199,Concentrado!$A$2:$A$199,"="&amp;$A5,Concentrado!$B$2:$B$199, "=Durango")</f>
        <v>813</v>
      </c>
      <c r="C5" s="10">
        <f>SUMIFS(Concentrado!D$2:D$199,Concentrado!$A$2:$A$199,"="&amp;$A5,Concentrado!$B$2:$B$199, "=Durango")</f>
        <v>27279</v>
      </c>
      <c r="D5" s="10">
        <f>SUMIFS(Concentrado!E$2:E$199,Concentrado!$A$2:$A$199,"="&amp;$A5,Concentrado!$B$2:$B$199, "=Durango")</f>
        <v>17</v>
      </c>
      <c r="E5" s="10">
        <f>SUMIFS(Concentrado!F$2:F$199,Concentrado!$A$2:$A$199,"="&amp;$A5,Concentrado!$B$2:$B$199, "=Durango")</f>
        <v>3</v>
      </c>
      <c r="F5" s="10">
        <f>SUMIFS(Concentrado!G$2:G$199,Concentrado!$A$2:$A$199,"="&amp;$A5,Concentrado!$B$2:$B$199, "=Durango")</f>
        <v>13692</v>
      </c>
      <c r="G5" s="10">
        <f>SUMIFS(Concentrado!H$2:H$199,Concentrado!$A$2:$A$199,"="&amp;$A5,Concentrado!$B$2:$B$199, "=Durango")</f>
        <v>0</v>
      </c>
      <c r="H5" s="10">
        <f>SUMIFS(Concentrado!I$2:I$199,Concentrado!$A$2:$A$199,"="&amp;$A5,Concentrado!$B$2:$B$199, "=Durango")</f>
        <v>41804</v>
      </c>
    </row>
    <row r="6" spans="1:8" x14ac:dyDescent="0.25">
      <c r="A6" s="7">
        <v>2021</v>
      </c>
      <c r="B6" s="10">
        <f>SUMIFS(Concentrado!C$2:C$199,Concentrado!$A$2:$A$199,"="&amp;$A6,Concentrado!$B$2:$B$199, "=Durango")</f>
        <v>1029</v>
      </c>
      <c r="C6" s="10">
        <f>SUMIFS(Concentrado!D$2:D$199,Concentrado!$A$2:$A$199,"="&amp;$A6,Concentrado!$B$2:$B$199, "=Durango")</f>
        <v>31695</v>
      </c>
      <c r="D6" s="10">
        <f>SUMIFS(Concentrado!E$2:E$199,Concentrado!$A$2:$A$199,"="&amp;$A6,Concentrado!$B$2:$B$199, "=Durango")</f>
        <v>25</v>
      </c>
      <c r="E6" s="10">
        <f>SUMIFS(Concentrado!F$2:F$199,Concentrado!$A$2:$A$199,"="&amp;$A6,Concentrado!$B$2:$B$199, "=Durango")</f>
        <v>84</v>
      </c>
      <c r="F6" s="10">
        <f>SUMIFS(Concentrado!G$2:G$199,Concentrado!$A$2:$A$199,"="&amp;$A6,Concentrado!$B$2:$B$199, "=Durango")</f>
        <v>7367</v>
      </c>
      <c r="G6" s="10">
        <f>SUMIFS(Concentrado!H$2:H$199,Concentrado!$A$2:$A$199,"="&amp;$A6,Concentrado!$B$2:$B$199, "=Durango")</f>
        <v>0</v>
      </c>
      <c r="H6" s="10">
        <f>SUMIFS(Concentrado!I$2:I$199,Concentrado!$A$2:$A$199,"="&amp;$A6,Concentrado!$B$2:$B$199, "=Durango")</f>
        <v>40200</v>
      </c>
    </row>
    <row r="7" spans="1:8" x14ac:dyDescent="0.25">
      <c r="A7" s="7">
        <v>2022</v>
      </c>
      <c r="B7" s="10">
        <f>SUMIFS(Concentrado!C$2:C$199,Concentrado!$A$2:$A$199,"="&amp;$A7,Concentrado!$B$2:$B$199, "=Durango")</f>
        <v>1232</v>
      </c>
      <c r="C7" s="10">
        <f>SUMIFS(Concentrado!D$2:D$199,Concentrado!$A$2:$A$199,"="&amp;$A7,Concentrado!$B$2:$B$199, "=Durango")</f>
        <v>30684</v>
      </c>
      <c r="D7" s="10">
        <f>SUMIFS(Concentrado!E$2:E$199,Concentrado!$A$2:$A$199,"="&amp;$A7,Concentrado!$B$2:$B$199, "=Durango")</f>
        <v>20</v>
      </c>
      <c r="E7" s="10">
        <f>SUMIFS(Concentrado!F$2:F$199,Concentrado!$A$2:$A$199,"="&amp;$A7,Concentrado!$B$2:$B$199, "=Durango")</f>
        <v>50</v>
      </c>
      <c r="F7" s="10">
        <f>SUMIFS(Concentrado!G$2:G$199,Concentrado!$A$2:$A$199,"="&amp;$A7,Concentrado!$B$2:$B$199, "=Durango")</f>
        <v>8389</v>
      </c>
      <c r="G7" s="10">
        <f>SUMIFS(Concentrado!H$2:H$199,Concentrado!$A$2:$A$199,"="&amp;$A7,Concentrado!$B$2:$B$199, "=Durango")</f>
        <v>0</v>
      </c>
      <c r="H7" s="10">
        <f>SUMIFS(Concentrado!I$2:I$199,Concentrado!$A$2:$A$199,"="&amp;$A7,Concentrado!$B$2:$B$199, "=Durango")</f>
        <v>40375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"=Guanajuato")</f>
        <v>28991</v>
      </c>
      <c r="C2" s="10">
        <f>SUMIFS(Concentrado!D$2:D$199,Concentrado!$A$2:$A$199,"="&amp;$A2,Concentrado!$B$2:$B$199, "=Guanajuato")</f>
        <v>126132</v>
      </c>
      <c r="D2" s="10">
        <f>SUMIFS(Concentrado!E$2:E$199,Concentrado!$A$2:$A$199,"="&amp;$A2,Concentrado!$B$2:$B$199, "=Guanajuato")</f>
        <v>3491</v>
      </c>
      <c r="E2" s="10">
        <f>SUMIFS(Concentrado!F$2:F$199,Concentrado!$A$2:$A$199,"="&amp;$A2,Concentrado!$B$2:$B$199, "=Guanajuato")</f>
        <v>0</v>
      </c>
      <c r="F2" s="10">
        <f>SUMIFS(Concentrado!G$2:G$199,Concentrado!$A$2:$A$199,"="&amp;$A2,Concentrado!$B$2:$B$199, "=Guanajuato")</f>
        <v>2884</v>
      </c>
      <c r="G2" s="10">
        <f>SUMIFS(Concentrado!H$2:H$199,Concentrado!$A$2:$A$199,"="&amp;$A2,Concentrado!$B$2:$B$199, "=Guanajuato")</f>
        <v>302</v>
      </c>
      <c r="H2" s="10">
        <f>SUMIFS(Concentrado!I$2:I$199,Concentrado!$A$2:$A$199,"="&amp;$A2,Concentrado!$B$2:$B$199, "=Guanajuato")</f>
        <v>161800</v>
      </c>
    </row>
    <row r="3" spans="1:8" x14ac:dyDescent="0.25">
      <c r="A3" s="7">
        <v>2018</v>
      </c>
      <c r="B3" s="10">
        <f>SUMIFS(Concentrado!C$2:C$199,Concentrado!$A$2:$A$199,"="&amp;$A3,Concentrado!$B$2:$B$199, "=Guanajuato")</f>
        <v>27825</v>
      </c>
      <c r="C3" s="10">
        <f>SUMIFS(Concentrado!D$2:D$199,Concentrado!$A$2:$A$199,"="&amp;$A3,Concentrado!$B$2:$B$199, "=Guanajuato")</f>
        <v>124080</v>
      </c>
      <c r="D3" s="10">
        <f>SUMIFS(Concentrado!E$2:E$199,Concentrado!$A$2:$A$199,"="&amp;$A3,Concentrado!$B$2:$B$199, "=Guanajuato")</f>
        <v>3817</v>
      </c>
      <c r="E3" s="10">
        <f>SUMIFS(Concentrado!F$2:F$199,Concentrado!$A$2:$A$199,"="&amp;$A3,Concentrado!$B$2:$B$199, "=Guanajuato")</f>
        <v>63</v>
      </c>
      <c r="F3" s="10">
        <f>SUMIFS(Concentrado!G$2:G$199,Concentrado!$A$2:$A$199,"="&amp;$A3,Concentrado!$B$2:$B$199, "=Guanajuato")</f>
        <v>2729</v>
      </c>
      <c r="G3" s="10">
        <f>SUMIFS(Concentrado!H$2:H$199,Concentrado!$A$2:$A$199,"="&amp;$A3,Concentrado!$B$2:$B$199, "=Guanajuato")</f>
        <v>0</v>
      </c>
      <c r="H3" s="10">
        <f>SUMIFS(Concentrado!I$2:I$199,Concentrado!$A$2:$A$199,"="&amp;$A3,Concentrado!$B$2:$B$199, "=Guanajuato")</f>
        <v>158514</v>
      </c>
    </row>
    <row r="4" spans="1:8" x14ac:dyDescent="0.25">
      <c r="A4" s="7">
        <v>2019</v>
      </c>
      <c r="B4" s="10">
        <f>SUMIFS(Concentrado!C$2:C$199,Concentrado!$A$2:$A$199,"="&amp;$A4,Concentrado!$B$2:$B$199, "=Guanajuato")</f>
        <v>35970</v>
      </c>
      <c r="C4" s="10">
        <f>SUMIFS(Concentrado!D$2:D$199,Concentrado!$A$2:$A$199,"="&amp;$A4,Concentrado!$B$2:$B$199, "=Guanajuato")</f>
        <v>123139</v>
      </c>
      <c r="D4" s="10">
        <f>SUMIFS(Concentrado!E$2:E$199,Concentrado!$A$2:$A$199,"="&amp;$A4,Concentrado!$B$2:$B$199, "=Guanajuato")</f>
        <v>4324</v>
      </c>
      <c r="E4" s="10">
        <f>SUMIFS(Concentrado!F$2:F$199,Concentrado!$A$2:$A$199,"="&amp;$A4,Concentrado!$B$2:$B$199, "=Guanajuato")</f>
        <v>50</v>
      </c>
      <c r="F4" s="10">
        <f>SUMIFS(Concentrado!G$2:G$199,Concentrado!$A$2:$A$199,"="&amp;$A4,Concentrado!$B$2:$B$199, "=Guanajuato")</f>
        <v>3048</v>
      </c>
      <c r="G4" s="10">
        <f>SUMIFS(Concentrado!H$2:H$199,Concentrado!$A$2:$A$199,"="&amp;$A4,Concentrado!$B$2:$B$199, "=Guanajuato")</f>
        <v>0</v>
      </c>
      <c r="H4" s="10">
        <f>SUMIFS(Concentrado!I$2:I$199,Concentrado!$A$2:$A$199,"="&amp;$A4,Concentrado!$B$2:$B$199, "=Guanajuato")</f>
        <v>166531</v>
      </c>
    </row>
    <row r="5" spans="1:8" x14ac:dyDescent="0.25">
      <c r="A5" s="7">
        <v>2020</v>
      </c>
      <c r="B5" s="10">
        <f>SUMIFS(Concentrado!C$2:C$199,Concentrado!$A$2:$A$199,"="&amp;$A5,Concentrado!$B$2:$B$199, "=Guanajuato")</f>
        <v>21802</v>
      </c>
      <c r="C5" s="10">
        <f>SUMIFS(Concentrado!D$2:D$199,Concentrado!$A$2:$A$199,"="&amp;$A5,Concentrado!$B$2:$B$199, "=Guanajuato")</f>
        <v>100071</v>
      </c>
      <c r="D5" s="10">
        <f>SUMIFS(Concentrado!E$2:E$199,Concentrado!$A$2:$A$199,"="&amp;$A5,Concentrado!$B$2:$B$199, "=Guanajuato")</f>
        <v>4999</v>
      </c>
      <c r="E5" s="10">
        <f>SUMIFS(Concentrado!F$2:F$199,Concentrado!$A$2:$A$199,"="&amp;$A5,Concentrado!$B$2:$B$199, "=Guanajuato")</f>
        <v>18</v>
      </c>
      <c r="F5" s="10">
        <f>SUMIFS(Concentrado!G$2:G$199,Concentrado!$A$2:$A$199,"="&amp;$A5,Concentrado!$B$2:$B$199, "=Guanajuato")</f>
        <v>3011</v>
      </c>
      <c r="G5" s="10">
        <f>SUMIFS(Concentrado!H$2:H$199,Concentrado!$A$2:$A$199,"="&amp;$A5,Concentrado!$B$2:$B$199, "=Guanajuato")</f>
        <v>0</v>
      </c>
      <c r="H5" s="10">
        <f>SUMIFS(Concentrado!I$2:I$199,Concentrado!$A$2:$A$199,"="&amp;$A5,Concentrado!$B$2:$B$199, "=Guanajuato")</f>
        <v>129901</v>
      </c>
    </row>
    <row r="6" spans="1:8" x14ac:dyDescent="0.25">
      <c r="A6" s="7">
        <v>2021</v>
      </c>
      <c r="B6" s="10">
        <f>SUMIFS(Concentrado!C$2:C$199,Concentrado!$A$2:$A$199,"="&amp;$A6,Concentrado!$B$2:$B$199, "=Guanajuato")</f>
        <v>25690</v>
      </c>
      <c r="C6" s="10">
        <f>SUMIFS(Concentrado!D$2:D$199,Concentrado!$A$2:$A$199,"="&amp;$A6,Concentrado!$B$2:$B$199, "=Guanajuato")</f>
        <v>98927</v>
      </c>
      <c r="D6" s="10">
        <f>SUMIFS(Concentrado!E$2:E$199,Concentrado!$A$2:$A$199,"="&amp;$A6,Concentrado!$B$2:$B$199, "=Guanajuato")</f>
        <v>7709</v>
      </c>
      <c r="E6" s="10">
        <f>SUMIFS(Concentrado!F$2:F$199,Concentrado!$A$2:$A$199,"="&amp;$A6,Concentrado!$B$2:$B$199, "=Guanajuato")</f>
        <v>832</v>
      </c>
      <c r="F6" s="10">
        <f>SUMIFS(Concentrado!G$2:G$199,Concentrado!$A$2:$A$199,"="&amp;$A6,Concentrado!$B$2:$B$199, "=Guanajuato")</f>
        <v>3090</v>
      </c>
      <c r="G6" s="10">
        <f>SUMIFS(Concentrado!H$2:H$199,Concentrado!$A$2:$A$199,"="&amp;$A6,Concentrado!$B$2:$B$199, "=Guanajuato")</f>
        <v>0</v>
      </c>
      <c r="H6" s="10">
        <f>SUMIFS(Concentrado!I$2:I$199,Concentrado!$A$2:$A$199,"="&amp;$A6,Concentrado!$B$2:$B$199, "=Guanajuato")</f>
        <v>136248</v>
      </c>
    </row>
    <row r="7" spans="1:8" x14ac:dyDescent="0.25">
      <c r="A7" s="7">
        <v>2022</v>
      </c>
      <c r="B7" s="10">
        <f>SUMIFS(Concentrado!C$2:C$199,Concentrado!$A$2:$A$199,"="&amp;$A7,Concentrado!$B$2:$B$199, "=Guanajuato")</f>
        <v>31613</v>
      </c>
      <c r="C7" s="10">
        <f>SUMIFS(Concentrado!D$2:D$199,Concentrado!$A$2:$A$199,"="&amp;$A7,Concentrado!$B$2:$B$199, "=Guanajuato")</f>
        <v>102223</v>
      </c>
      <c r="D7" s="10">
        <f>SUMIFS(Concentrado!E$2:E$199,Concentrado!$A$2:$A$199,"="&amp;$A7,Concentrado!$B$2:$B$199, "=Guanajuato")</f>
        <v>5374</v>
      </c>
      <c r="E7" s="10">
        <f>SUMIFS(Concentrado!F$2:F$199,Concentrado!$A$2:$A$199,"="&amp;$A7,Concentrado!$B$2:$B$199, "=Guanajuato")</f>
        <v>915</v>
      </c>
      <c r="F7" s="10">
        <f>SUMIFS(Concentrado!G$2:G$199,Concentrado!$A$2:$A$199,"="&amp;$A7,Concentrado!$B$2:$B$199, "=Guanajuato")</f>
        <v>2863</v>
      </c>
      <c r="G7" s="10">
        <f>SUMIFS(Concentrado!H$2:H$199,Concentrado!$A$2:$A$199,"="&amp;$A7,Concentrado!$B$2:$B$199, "=Guanajuato")</f>
        <v>0</v>
      </c>
      <c r="H7" s="10">
        <f>SUMIFS(Concentrado!I$2:I$199,Concentrado!$A$2:$A$199,"="&amp;$A7,Concentrado!$B$2:$B$199, "=Guanajuato")</f>
        <v>142988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"=Guerrero")</f>
        <v>3888</v>
      </c>
      <c r="C2" s="10">
        <f>SUMIFS(Concentrado!D$2:D$199,Concentrado!$A$2:$A$199,"="&amp;$A2,Concentrado!$B$2:$B$199, "=Guerrero")</f>
        <v>78654</v>
      </c>
      <c r="D2" s="10">
        <f>SUMIFS(Concentrado!E$2:E$199,Concentrado!$A$2:$A$199,"="&amp;$A2,Concentrado!$B$2:$B$199, "=Guerrero")</f>
        <v>2307</v>
      </c>
      <c r="E2" s="10">
        <f>SUMIFS(Concentrado!F$2:F$199,Concentrado!$A$2:$A$199,"="&amp;$A2,Concentrado!$B$2:$B$199, "=Guerrero")</f>
        <v>0</v>
      </c>
      <c r="F2" s="10">
        <f>SUMIFS(Concentrado!G$2:G$199,Concentrado!$A$2:$A$199,"="&amp;$A2,Concentrado!$B$2:$B$199, "=Guerrero")</f>
        <v>291</v>
      </c>
      <c r="G2" s="10">
        <f>SUMIFS(Concentrado!H$2:H$199,Concentrado!$A$2:$A$199,"="&amp;$A2,Concentrado!$B$2:$B$199, "=Guerrero")</f>
        <v>173</v>
      </c>
      <c r="H2" s="10">
        <f>SUMIFS(Concentrado!I$2:I$199,Concentrado!$A$2:$A$199,"="&amp;$A2,Concentrado!$B$2:$B$199, "=Guerrero")</f>
        <v>85313</v>
      </c>
    </row>
    <row r="3" spans="1:8" x14ac:dyDescent="0.25">
      <c r="A3" s="7">
        <v>2018</v>
      </c>
      <c r="B3" s="10">
        <f>SUMIFS(Concentrado!C$2:C$199,Concentrado!$A$2:$A$199,"="&amp;$A3,Concentrado!$B$2:$B$199, "=Guerrero")</f>
        <v>5064</v>
      </c>
      <c r="C3" s="10">
        <f>SUMIFS(Concentrado!D$2:D$199,Concentrado!$A$2:$A$199,"="&amp;$A3,Concentrado!$B$2:$B$199, "=Guerrero")</f>
        <v>69580</v>
      </c>
      <c r="D3" s="10">
        <f>SUMIFS(Concentrado!E$2:E$199,Concentrado!$A$2:$A$199,"="&amp;$A3,Concentrado!$B$2:$B$199, "=Guerrero")</f>
        <v>2836</v>
      </c>
      <c r="E3" s="10">
        <f>SUMIFS(Concentrado!F$2:F$199,Concentrado!$A$2:$A$199,"="&amp;$A3,Concentrado!$B$2:$B$199, "=Guerrero")</f>
        <v>119</v>
      </c>
      <c r="F3" s="10">
        <f>SUMIFS(Concentrado!G$2:G$199,Concentrado!$A$2:$A$199,"="&amp;$A3,Concentrado!$B$2:$B$199, "=Guerrero")</f>
        <v>586</v>
      </c>
      <c r="G3" s="10">
        <f>SUMIFS(Concentrado!H$2:H$199,Concentrado!$A$2:$A$199,"="&amp;$A3,Concentrado!$B$2:$B$199, "=Guerrero")</f>
        <v>1</v>
      </c>
      <c r="H3" s="10">
        <f>SUMIFS(Concentrado!I$2:I$199,Concentrado!$A$2:$A$199,"="&amp;$A3,Concentrado!$B$2:$B$199, "=Guerrero")</f>
        <v>78186</v>
      </c>
    </row>
    <row r="4" spans="1:8" x14ac:dyDescent="0.25">
      <c r="A4" s="7">
        <v>2019</v>
      </c>
      <c r="B4" s="10">
        <f>SUMIFS(Concentrado!C$2:C$199,Concentrado!$A$2:$A$199,"="&amp;$A4,Concentrado!$B$2:$B$199, "=Guerrero")</f>
        <v>4612</v>
      </c>
      <c r="C4" s="10">
        <f>SUMIFS(Concentrado!D$2:D$199,Concentrado!$A$2:$A$199,"="&amp;$A4,Concentrado!$B$2:$B$199, "=Guerrero")</f>
        <v>71308</v>
      </c>
      <c r="D4" s="10">
        <f>SUMIFS(Concentrado!E$2:E$199,Concentrado!$A$2:$A$199,"="&amp;$A4,Concentrado!$B$2:$B$199, "=Guerrero")</f>
        <v>2005</v>
      </c>
      <c r="E4" s="10">
        <f>SUMIFS(Concentrado!F$2:F$199,Concentrado!$A$2:$A$199,"="&amp;$A4,Concentrado!$B$2:$B$199, "=Guerrero")</f>
        <v>108</v>
      </c>
      <c r="F4" s="10">
        <f>SUMIFS(Concentrado!G$2:G$199,Concentrado!$A$2:$A$199,"="&amp;$A4,Concentrado!$B$2:$B$199, "=Guerrero")</f>
        <v>597</v>
      </c>
      <c r="G4" s="10">
        <f>SUMIFS(Concentrado!H$2:H$199,Concentrado!$A$2:$A$199,"="&amp;$A4,Concentrado!$B$2:$B$199, "=Guerrero")</f>
        <v>0</v>
      </c>
      <c r="H4" s="10">
        <f>SUMIFS(Concentrado!I$2:I$199,Concentrado!$A$2:$A$199,"="&amp;$A4,Concentrado!$B$2:$B$199, "=Guerrero")</f>
        <v>78630</v>
      </c>
    </row>
    <row r="5" spans="1:8" x14ac:dyDescent="0.25">
      <c r="A5" s="7">
        <v>2020</v>
      </c>
      <c r="B5" s="10">
        <f>SUMIFS(Concentrado!C$2:C$199,Concentrado!$A$2:$A$199,"="&amp;$A5,Concentrado!$B$2:$B$199, "=Guerrero")</f>
        <v>942</v>
      </c>
      <c r="C5" s="10">
        <f>SUMIFS(Concentrado!D$2:D$199,Concentrado!$A$2:$A$199,"="&amp;$A5,Concentrado!$B$2:$B$199, "=Guerrero")</f>
        <v>51426</v>
      </c>
      <c r="D5" s="10">
        <f>SUMIFS(Concentrado!E$2:E$199,Concentrado!$A$2:$A$199,"="&amp;$A5,Concentrado!$B$2:$B$199, "=Guerrero")</f>
        <v>1223</v>
      </c>
      <c r="E5" s="10">
        <f>SUMIFS(Concentrado!F$2:F$199,Concentrado!$A$2:$A$199,"="&amp;$A5,Concentrado!$B$2:$B$199, "=Guerrero")</f>
        <v>201</v>
      </c>
      <c r="F5" s="10">
        <f>SUMIFS(Concentrado!G$2:G$199,Concentrado!$A$2:$A$199,"="&amp;$A5,Concentrado!$B$2:$B$199, "=Guerrero")</f>
        <v>423</v>
      </c>
      <c r="G5" s="10">
        <f>SUMIFS(Concentrado!H$2:H$199,Concentrado!$A$2:$A$199,"="&amp;$A5,Concentrado!$B$2:$B$199, "=Guerrero")</f>
        <v>0</v>
      </c>
      <c r="H5" s="10">
        <f>SUMIFS(Concentrado!I$2:I$199,Concentrado!$A$2:$A$199,"="&amp;$A5,Concentrado!$B$2:$B$199, "=Guerrero")</f>
        <v>54215</v>
      </c>
    </row>
    <row r="6" spans="1:8" x14ac:dyDescent="0.25">
      <c r="A6" s="7">
        <v>2021</v>
      </c>
      <c r="B6" s="10">
        <f>SUMIFS(Concentrado!C$2:C$199,Concentrado!$A$2:$A$199,"="&amp;$A6,Concentrado!$B$2:$B$199, "=Guerrero")</f>
        <v>454</v>
      </c>
      <c r="C6" s="10">
        <f>SUMIFS(Concentrado!D$2:D$199,Concentrado!$A$2:$A$199,"="&amp;$A6,Concentrado!$B$2:$B$199, "=Guerrero")</f>
        <v>53016</v>
      </c>
      <c r="D6" s="10">
        <f>SUMIFS(Concentrado!E$2:E$199,Concentrado!$A$2:$A$199,"="&amp;$A6,Concentrado!$B$2:$B$199, "=Guerrero")</f>
        <v>1483</v>
      </c>
      <c r="E6" s="10">
        <f>SUMIFS(Concentrado!F$2:F$199,Concentrado!$A$2:$A$199,"="&amp;$A6,Concentrado!$B$2:$B$199, "=Guerrero")</f>
        <v>216</v>
      </c>
      <c r="F6" s="10">
        <f>SUMIFS(Concentrado!G$2:G$199,Concentrado!$A$2:$A$199,"="&amp;$A6,Concentrado!$B$2:$B$199, "=Guerrero")</f>
        <v>536</v>
      </c>
      <c r="G6" s="10">
        <f>SUMIFS(Concentrado!H$2:H$199,Concentrado!$A$2:$A$199,"="&amp;$A6,Concentrado!$B$2:$B$199, "=Guerrero")</f>
        <v>0</v>
      </c>
      <c r="H6" s="10">
        <f>SUMIFS(Concentrado!I$2:I$199,Concentrado!$A$2:$A$199,"="&amp;$A6,Concentrado!$B$2:$B$199, "=Guerrero")</f>
        <v>55705</v>
      </c>
    </row>
    <row r="7" spans="1:8" x14ac:dyDescent="0.25">
      <c r="A7" s="7">
        <v>2022</v>
      </c>
      <c r="B7" s="10">
        <f>SUMIFS(Concentrado!C$2:C$199,Concentrado!$A$2:$A$199,"="&amp;$A7,Concentrado!$B$2:$B$199, "=Guerrero")</f>
        <v>1945</v>
      </c>
      <c r="C7" s="10">
        <f>SUMIFS(Concentrado!D$2:D$199,Concentrado!$A$2:$A$199,"="&amp;$A7,Concentrado!$B$2:$B$199, "=Guerrero")</f>
        <v>48628</v>
      </c>
      <c r="D7" s="10">
        <f>SUMIFS(Concentrado!E$2:E$199,Concentrado!$A$2:$A$199,"="&amp;$A7,Concentrado!$B$2:$B$199, "=Guerrero")</f>
        <v>1728</v>
      </c>
      <c r="E7" s="10">
        <f>SUMIFS(Concentrado!F$2:F$199,Concentrado!$A$2:$A$199,"="&amp;$A7,Concentrado!$B$2:$B$199, "=Guerrero")</f>
        <v>164</v>
      </c>
      <c r="F7" s="10">
        <f>SUMIFS(Concentrado!G$2:G$199,Concentrado!$A$2:$A$199,"="&amp;$A7,Concentrado!$B$2:$B$199, "=Guerrero")</f>
        <v>600</v>
      </c>
      <c r="G7" s="10">
        <f>SUMIFS(Concentrado!H$2:H$199,Concentrado!$A$2:$A$199,"="&amp;$A7,Concentrado!$B$2:$B$199, "=Guerrero")</f>
        <v>0</v>
      </c>
      <c r="H7" s="10">
        <f>SUMIFS(Concentrado!I$2:I$199,Concentrado!$A$2:$A$199,"="&amp;$A7,Concentrado!$B$2:$B$199, "=Guerrero")</f>
        <v>53065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"=Hidalgo")</f>
        <v>1835</v>
      </c>
      <c r="C2" s="10">
        <f>SUMIFS(Concentrado!D$2:D$199,Concentrado!$A$2:$A$199,"="&amp;$A2,Concentrado!$B$2:$B$199, "=Hidalgo")</f>
        <v>54445</v>
      </c>
      <c r="D2" s="10">
        <f>SUMIFS(Concentrado!E$2:E$199,Concentrado!$A$2:$A$199,"="&amp;$A2,Concentrado!$B$2:$B$199, "=Hidalgo")</f>
        <v>1005</v>
      </c>
      <c r="E2" s="10">
        <f>SUMIFS(Concentrado!F$2:F$199,Concentrado!$A$2:$A$199,"="&amp;$A2,Concentrado!$B$2:$B$199, "=Hidalgo")</f>
        <v>0</v>
      </c>
      <c r="F2" s="10">
        <f>SUMIFS(Concentrado!G$2:G$199,Concentrado!$A$2:$A$199,"="&amp;$A2,Concentrado!$B$2:$B$199, "=Hidalgo")</f>
        <v>1164</v>
      </c>
      <c r="G2" s="10">
        <f>SUMIFS(Concentrado!H$2:H$199,Concentrado!$A$2:$A$199,"="&amp;$A2,Concentrado!$B$2:$B$199, "=Hidalgo")</f>
        <v>209</v>
      </c>
      <c r="H2" s="10">
        <f>SUMIFS(Concentrado!I$2:I$199,Concentrado!$A$2:$A$199,"="&amp;$A2,Concentrado!$B$2:$B$199, "=Hidalgo")</f>
        <v>58658</v>
      </c>
    </row>
    <row r="3" spans="1:8" x14ac:dyDescent="0.25">
      <c r="A3" s="7">
        <v>2018</v>
      </c>
      <c r="B3" s="10">
        <f>SUMIFS(Concentrado!C$2:C$199,Concentrado!$A$2:$A$199,"="&amp;$A3,Concentrado!$B$2:$B$199, "=Hidalgo")</f>
        <v>1854</v>
      </c>
      <c r="C3" s="10">
        <f>SUMIFS(Concentrado!D$2:D$199,Concentrado!$A$2:$A$199,"="&amp;$A3,Concentrado!$B$2:$B$199, "=Hidalgo")</f>
        <v>52352</v>
      </c>
      <c r="D3" s="10">
        <f>SUMIFS(Concentrado!E$2:E$199,Concentrado!$A$2:$A$199,"="&amp;$A3,Concentrado!$B$2:$B$199, "=Hidalgo")</f>
        <v>935</v>
      </c>
      <c r="E3" s="10">
        <f>SUMIFS(Concentrado!F$2:F$199,Concentrado!$A$2:$A$199,"="&amp;$A3,Concentrado!$B$2:$B$199, "=Hidalgo")</f>
        <v>49</v>
      </c>
      <c r="F3" s="10">
        <f>SUMIFS(Concentrado!G$2:G$199,Concentrado!$A$2:$A$199,"="&amp;$A3,Concentrado!$B$2:$B$199, "=Hidalgo")</f>
        <v>1331</v>
      </c>
      <c r="G3" s="10">
        <f>SUMIFS(Concentrado!H$2:H$199,Concentrado!$A$2:$A$199,"="&amp;$A3,Concentrado!$B$2:$B$199, "=Hidalgo")</f>
        <v>0</v>
      </c>
      <c r="H3" s="10">
        <f>SUMIFS(Concentrado!I$2:I$199,Concentrado!$A$2:$A$199,"="&amp;$A3,Concentrado!$B$2:$B$199, "=Hidalgo")</f>
        <v>56521</v>
      </c>
    </row>
    <row r="4" spans="1:8" x14ac:dyDescent="0.25">
      <c r="A4" s="7">
        <v>2019</v>
      </c>
      <c r="B4" s="10">
        <f>SUMIFS(Concentrado!C$2:C$199,Concentrado!$A$2:$A$199,"="&amp;$A4,Concentrado!$B$2:$B$199, "=Hidalgo")</f>
        <v>1941</v>
      </c>
      <c r="C4" s="10">
        <f>SUMIFS(Concentrado!D$2:D$199,Concentrado!$A$2:$A$199,"="&amp;$A4,Concentrado!$B$2:$B$199, "=Hidalgo")</f>
        <v>51990</v>
      </c>
      <c r="D4" s="10">
        <f>SUMIFS(Concentrado!E$2:E$199,Concentrado!$A$2:$A$199,"="&amp;$A4,Concentrado!$B$2:$B$199, "=Hidalgo")</f>
        <v>792</v>
      </c>
      <c r="E4" s="10">
        <f>SUMIFS(Concentrado!F$2:F$199,Concentrado!$A$2:$A$199,"="&amp;$A4,Concentrado!$B$2:$B$199, "=Hidalgo")</f>
        <v>0</v>
      </c>
      <c r="F4" s="10">
        <f>SUMIFS(Concentrado!G$2:G$199,Concentrado!$A$2:$A$199,"="&amp;$A4,Concentrado!$B$2:$B$199, "=Hidalgo")</f>
        <v>1135</v>
      </c>
      <c r="G4" s="10">
        <f>SUMIFS(Concentrado!H$2:H$199,Concentrado!$A$2:$A$199,"="&amp;$A4,Concentrado!$B$2:$B$199, "=Hidalgo")</f>
        <v>1</v>
      </c>
      <c r="H4" s="10">
        <f>SUMIFS(Concentrado!I$2:I$199,Concentrado!$A$2:$A$199,"="&amp;$A4,Concentrado!$B$2:$B$199, "=Hidalgo")</f>
        <v>55859</v>
      </c>
    </row>
    <row r="5" spans="1:8" x14ac:dyDescent="0.25">
      <c r="A5" s="7">
        <v>2020</v>
      </c>
      <c r="B5" s="10">
        <f>SUMIFS(Concentrado!C$2:C$199,Concentrado!$A$2:$A$199,"="&amp;$A5,Concentrado!$B$2:$B$199, "=Hidalgo")</f>
        <v>970</v>
      </c>
      <c r="C5" s="10">
        <f>SUMIFS(Concentrado!D$2:D$199,Concentrado!$A$2:$A$199,"="&amp;$A5,Concentrado!$B$2:$B$199, "=Hidalgo")</f>
        <v>34981</v>
      </c>
      <c r="D5" s="10">
        <f>SUMIFS(Concentrado!E$2:E$199,Concentrado!$A$2:$A$199,"="&amp;$A5,Concentrado!$B$2:$B$199, "=Hidalgo")</f>
        <v>758</v>
      </c>
      <c r="E5" s="10">
        <f>SUMIFS(Concentrado!F$2:F$199,Concentrado!$A$2:$A$199,"="&amp;$A5,Concentrado!$B$2:$B$199, "=Hidalgo")</f>
        <v>0</v>
      </c>
      <c r="F5" s="10">
        <f>SUMIFS(Concentrado!G$2:G$199,Concentrado!$A$2:$A$199,"="&amp;$A5,Concentrado!$B$2:$B$199, "=Hidalgo")</f>
        <v>1104</v>
      </c>
      <c r="G5" s="10">
        <f>SUMIFS(Concentrado!H$2:H$199,Concentrado!$A$2:$A$199,"="&amp;$A5,Concentrado!$B$2:$B$199, "=Hidalgo")</f>
        <v>0</v>
      </c>
      <c r="H5" s="10">
        <f>SUMIFS(Concentrado!I$2:I$199,Concentrado!$A$2:$A$199,"="&amp;$A5,Concentrado!$B$2:$B$199, "=Hidalgo")</f>
        <v>37813</v>
      </c>
    </row>
    <row r="6" spans="1:8" x14ac:dyDescent="0.25">
      <c r="A6" s="7">
        <v>2021</v>
      </c>
      <c r="B6" s="10">
        <f>SUMIFS(Concentrado!C$2:C$199,Concentrado!$A$2:$A$199,"="&amp;$A6,Concentrado!$B$2:$B$199, "=Hidalgo")</f>
        <v>973</v>
      </c>
      <c r="C6" s="10">
        <f>SUMIFS(Concentrado!D$2:D$199,Concentrado!$A$2:$A$199,"="&amp;$A6,Concentrado!$B$2:$B$199, "=Hidalgo")</f>
        <v>37959</v>
      </c>
      <c r="D6" s="10">
        <f>SUMIFS(Concentrado!E$2:E$199,Concentrado!$A$2:$A$199,"="&amp;$A6,Concentrado!$B$2:$B$199, "=Hidalgo")</f>
        <v>932</v>
      </c>
      <c r="E6" s="10">
        <f>SUMIFS(Concentrado!F$2:F$199,Concentrado!$A$2:$A$199,"="&amp;$A6,Concentrado!$B$2:$B$199, "=Hidalgo")</f>
        <v>92</v>
      </c>
      <c r="F6" s="10">
        <f>SUMIFS(Concentrado!G$2:G$199,Concentrado!$A$2:$A$199,"="&amp;$A6,Concentrado!$B$2:$B$199, "=Hidalgo")</f>
        <v>950</v>
      </c>
      <c r="G6" s="10">
        <f>SUMIFS(Concentrado!H$2:H$199,Concentrado!$A$2:$A$199,"="&amp;$A6,Concentrado!$B$2:$B$199, "=Hidalgo")</f>
        <v>0</v>
      </c>
      <c r="H6" s="10">
        <f>SUMIFS(Concentrado!I$2:I$199,Concentrado!$A$2:$A$199,"="&amp;$A6,Concentrado!$B$2:$B$199, "=Hidalgo")</f>
        <v>40906</v>
      </c>
    </row>
    <row r="7" spans="1:8" x14ac:dyDescent="0.25">
      <c r="A7" s="7">
        <v>2022</v>
      </c>
      <c r="B7" s="10">
        <f>SUMIFS(Concentrado!C$2:C$199,Concentrado!$A$2:$A$199,"="&amp;$A7,Concentrado!$B$2:$B$199, "=Hidalgo")</f>
        <v>1102</v>
      </c>
      <c r="C7" s="10">
        <f>SUMIFS(Concentrado!D$2:D$199,Concentrado!$A$2:$A$199,"="&amp;$A7,Concentrado!$B$2:$B$199, "=Hidalgo")</f>
        <v>39614</v>
      </c>
      <c r="D7" s="10">
        <f>SUMIFS(Concentrado!E$2:E$199,Concentrado!$A$2:$A$199,"="&amp;$A7,Concentrado!$B$2:$B$199, "=Hidalgo")</f>
        <v>881</v>
      </c>
      <c r="E7" s="10">
        <f>SUMIFS(Concentrado!F$2:F$199,Concentrado!$A$2:$A$199,"="&amp;$A7,Concentrado!$B$2:$B$199, "=Hidalgo")</f>
        <v>26</v>
      </c>
      <c r="F7" s="10">
        <f>SUMIFS(Concentrado!G$2:G$199,Concentrado!$A$2:$A$199,"="&amp;$A7,Concentrado!$B$2:$B$199, "=Hidalgo")</f>
        <v>1036</v>
      </c>
      <c r="G7" s="10">
        <f>SUMIFS(Concentrado!H$2:H$199,Concentrado!$A$2:$A$199,"="&amp;$A7,Concentrado!$B$2:$B$199, "=Hidalgo")</f>
        <v>0</v>
      </c>
      <c r="H7" s="10">
        <f>SUMIFS(Concentrado!I$2:I$199,Concentrado!$A$2:$A$199,"="&amp;$A7,Concentrado!$B$2:$B$199, "=Hidalgo")</f>
        <v>42659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"=Jalisco")</f>
        <v>79709</v>
      </c>
      <c r="C2" s="10">
        <f>SUMIFS(Concentrado!D$2:D$199,Concentrado!$A$2:$A$199,"="&amp;$A2,Concentrado!$B$2:$B$199, "=Jalisco")</f>
        <v>102795</v>
      </c>
      <c r="D2" s="10">
        <f>SUMIFS(Concentrado!E$2:E$199,Concentrado!$A$2:$A$199,"="&amp;$A2,Concentrado!$B$2:$B$199, "=Jalisco")</f>
        <v>2553</v>
      </c>
      <c r="E2" s="10">
        <f>SUMIFS(Concentrado!F$2:F$199,Concentrado!$A$2:$A$199,"="&amp;$A2,Concentrado!$B$2:$B$199, "=Jalisco")</f>
        <v>0</v>
      </c>
      <c r="F2" s="10">
        <f>SUMIFS(Concentrado!G$2:G$199,Concentrado!$A$2:$A$199,"="&amp;$A2,Concentrado!$B$2:$B$199, "=Jalisco")</f>
        <v>2967</v>
      </c>
      <c r="G2" s="10">
        <f>SUMIFS(Concentrado!H$2:H$199,Concentrado!$A$2:$A$199,"="&amp;$A2,Concentrado!$B$2:$B$199, "=Jalisco")</f>
        <v>6801</v>
      </c>
      <c r="H2" s="10">
        <f>SUMIFS(Concentrado!I$2:I$199,Concentrado!$A$2:$A$199,"="&amp;$A2,Concentrado!$B$2:$B$199, "=Jalisco")</f>
        <v>194825</v>
      </c>
    </row>
    <row r="3" spans="1:8" x14ac:dyDescent="0.25">
      <c r="A3" s="7">
        <v>2018</v>
      </c>
      <c r="B3" s="10">
        <f>SUMIFS(Concentrado!C$2:C$199,Concentrado!$A$2:$A$199,"="&amp;$A3,Concentrado!$B$2:$B$199, "=Jalisco")</f>
        <v>77551</v>
      </c>
      <c r="C3" s="10">
        <f>SUMIFS(Concentrado!D$2:D$199,Concentrado!$A$2:$A$199,"="&amp;$A3,Concentrado!$B$2:$B$199, "=Jalisco")</f>
        <v>88023</v>
      </c>
      <c r="D3" s="10">
        <f>SUMIFS(Concentrado!E$2:E$199,Concentrado!$A$2:$A$199,"="&amp;$A3,Concentrado!$B$2:$B$199, "=Jalisco")</f>
        <v>1772</v>
      </c>
      <c r="E3" s="10">
        <f>SUMIFS(Concentrado!F$2:F$199,Concentrado!$A$2:$A$199,"="&amp;$A3,Concentrado!$B$2:$B$199, "=Jalisco")</f>
        <v>0</v>
      </c>
      <c r="F3" s="10">
        <f>SUMIFS(Concentrado!G$2:G$199,Concentrado!$A$2:$A$199,"="&amp;$A3,Concentrado!$B$2:$B$199, "=Jalisco")</f>
        <v>2769</v>
      </c>
      <c r="G3" s="10">
        <f>SUMIFS(Concentrado!H$2:H$199,Concentrado!$A$2:$A$199,"="&amp;$A3,Concentrado!$B$2:$B$199, "=Jalisco")</f>
        <v>6728</v>
      </c>
      <c r="H3" s="10">
        <f>SUMIFS(Concentrado!I$2:I$199,Concentrado!$A$2:$A$199,"="&amp;$A3,Concentrado!$B$2:$B$199, "=Jalisco")</f>
        <v>176843</v>
      </c>
    </row>
    <row r="4" spans="1:8" x14ac:dyDescent="0.25">
      <c r="A4" s="7">
        <v>2019</v>
      </c>
      <c r="B4" s="10">
        <f>SUMIFS(Concentrado!C$2:C$199,Concentrado!$A$2:$A$199,"="&amp;$A4,Concentrado!$B$2:$B$199, "=Jalisco")</f>
        <v>77205</v>
      </c>
      <c r="C4" s="10">
        <f>SUMIFS(Concentrado!D$2:D$199,Concentrado!$A$2:$A$199,"="&amp;$A4,Concentrado!$B$2:$B$199, "=Jalisco")</f>
        <v>91316</v>
      </c>
      <c r="D4" s="10">
        <f>SUMIFS(Concentrado!E$2:E$199,Concentrado!$A$2:$A$199,"="&amp;$A4,Concentrado!$B$2:$B$199, "=Jalisco")</f>
        <v>1715</v>
      </c>
      <c r="E4" s="10">
        <f>SUMIFS(Concentrado!F$2:F$199,Concentrado!$A$2:$A$199,"="&amp;$A4,Concentrado!$B$2:$B$199, "=Jalisco")</f>
        <v>0</v>
      </c>
      <c r="F4" s="10">
        <f>SUMIFS(Concentrado!G$2:G$199,Concentrado!$A$2:$A$199,"="&amp;$A4,Concentrado!$B$2:$B$199, "=Jalisco")</f>
        <v>2017</v>
      </c>
      <c r="G4" s="10">
        <f>SUMIFS(Concentrado!H$2:H$199,Concentrado!$A$2:$A$199,"="&amp;$A4,Concentrado!$B$2:$B$199, "=Jalisco")</f>
        <v>3486</v>
      </c>
      <c r="H4" s="10">
        <f>SUMIFS(Concentrado!I$2:I$199,Concentrado!$A$2:$A$199,"="&amp;$A4,Concentrado!$B$2:$B$199, "=Jalisco")</f>
        <v>175739</v>
      </c>
    </row>
    <row r="5" spans="1:8" x14ac:dyDescent="0.25">
      <c r="A5" s="7">
        <v>2020</v>
      </c>
      <c r="B5" s="10">
        <f>SUMIFS(Concentrado!C$2:C$199,Concentrado!$A$2:$A$199,"="&amp;$A5,Concentrado!$B$2:$B$199, "=Jalisco")</f>
        <v>45161</v>
      </c>
      <c r="C5" s="10">
        <f>SUMIFS(Concentrado!D$2:D$199,Concentrado!$A$2:$A$199,"="&amp;$A5,Concentrado!$B$2:$B$199, "=Jalisco")</f>
        <v>71815</v>
      </c>
      <c r="D5" s="10">
        <f>SUMIFS(Concentrado!E$2:E$199,Concentrado!$A$2:$A$199,"="&amp;$A5,Concentrado!$B$2:$B$199, "=Jalisco")</f>
        <v>1687</v>
      </c>
      <c r="E5" s="10">
        <f>SUMIFS(Concentrado!F$2:F$199,Concentrado!$A$2:$A$199,"="&amp;$A5,Concentrado!$B$2:$B$199, "=Jalisco")</f>
        <v>484</v>
      </c>
      <c r="F5" s="10">
        <f>SUMIFS(Concentrado!G$2:G$199,Concentrado!$A$2:$A$199,"="&amp;$A5,Concentrado!$B$2:$B$199, "=Jalisco")</f>
        <v>551</v>
      </c>
      <c r="G5" s="10">
        <f>SUMIFS(Concentrado!H$2:H$199,Concentrado!$A$2:$A$199,"="&amp;$A5,Concentrado!$B$2:$B$199, "=Jalisco")</f>
        <v>3121</v>
      </c>
      <c r="H5" s="10">
        <f>SUMIFS(Concentrado!I$2:I$199,Concentrado!$A$2:$A$199,"="&amp;$A5,Concentrado!$B$2:$B$199, "=Jalisco")</f>
        <v>122819</v>
      </c>
    </row>
    <row r="6" spans="1:8" x14ac:dyDescent="0.25">
      <c r="A6" s="7">
        <v>2021</v>
      </c>
      <c r="B6" s="10">
        <f>SUMIFS(Concentrado!C$2:C$199,Concentrado!$A$2:$A$199,"="&amp;$A6,Concentrado!$B$2:$B$199, "=Jalisco")</f>
        <v>45301</v>
      </c>
      <c r="C6" s="10">
        <f>SUMIFS(Concentrado!D$2:D$199,Concentrado!$A$2:$A$199,"="&amp;$A6,Concentrado!$B$2:$B$199, "=Jalisco")</f>
        <v>92308</v>
      </c>
      <c r="D6" s="10">
        <f>SUMIFS(Concentrado!E$2:E$199,Concentrado!$A$2:$A$199,"="&amp;$A6,Concentrado!$B$2:$B$199, "=Jalisco")</f>
        <v>1911</v>
      </c>
      <c r="E6" s="10">
        <f>SUMIFS(Concentrado!F$2:F$199,Concentrado!$A$2:$A$199,"="&amp;$A6,Concentrado!$B$2:$B$199, "=Jalisco")</f>
        <v>936</v>
      </c>
      <c r="F6" s="10">
        <f>SUMIFS(Concentrado!G$2:G$199,Concentrado!$A$2:$A$199,"="&amp;$A6,Concentrado!$B$2:$B$199, "=Jalisco")</f>
        <v>2830</v>
      </c>
      <c r="G6" s="10">
        <f>SUMIFS(Concentrado!H$2:H$199,Concentrado!$A$2:$A$199,"="&amp;$A6,Concentrado!$B$2:$B$199, "=Jalisco")</f>
        <v>0</v>
      </c>
      <c r="H6" s="10">
        <f>SUMIFS(Concentrado!I$2:I$199,Concentrado!$A$2:$A$199,"="&amp;$A6,Concentrado!$B$2:$B$199, "=Jalisco")</f>
        <v>143286</v>
      </c>
    </row>
    <row r="7" spans="1:8" x14ac:dyDescent="0.25">
      <c r="A7" s="7">
        <v>2022</v>
      </c>
      <c r="B7" s="10">
        <f>SUMIFS(Concentrado!C$2:C$199,Concentrado!$A$2:$A$199,"="&amp;$A7,Concentrado!$B$2:$B$199, "=Jalisco")</f>
        <v>49137</v>
      </c>
      <c r="C7" s="10">
        <f>SUMIFS(Concentrado!D$2:D$199,Concentrado!$A$2:$A$199,"="&amp;$A7,Concentrado!$B$2:$B$199, "=Jalisco")</f>
        <v>83826</v>
      </c>
      <c r="D7" s="10">
        <f>SUMIFS(Concentrado!E$2:E$199,Concentrado!$A$2:$A$199,"="&amp;$A7,Concentrado!$B$2:$B$199, "=Jalisco")</f>
        <v>1682</v>
      </c>
      <c r="E7" s="10">
        <f>SUMIFS(Concentrado!F$2:F$199,Concentrado!$A$2:$A$199,"="&amp;$A7,Concentrado!$B$2:$B$199, "=Jalisco")</f>
        <v>713</v>
      </c>
      <c r="F7" s="10">
        <f>SUMIFS(Concentrado!G$2:G$199,Concentrado!$A$2:$A$199,"="&amp;$A7,Concentrado!$B$2:$B$199, "=Jalisco")</f>
        <v>2370</v>
      </c>
      <c r="G7" s="10">
        <f>SUMIFS(Concentrado!H$2:H$199,Concentrado!$A$2:$A$199,"="&amp;$A7,Concentrado!$B$2:$B$199, "=Jalisco")</f>
        <v>0</v>
      </c>
      <c r="H7" s="10">
        <f>SUMIFS(Concentrado!I$2:I$199,Concentrado!$A$2:$A$199,"="&amp;$A7,Concentrado!$B$2:$B$199, "=Jalisco")</f>
        <v>137728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"=México")</f>
        <v>37408</v>
      </c>
      <c r="C2" s="10">
        <f>SUMIFS(Concentrado!D$2:D$199,Concentrado!$A$2:$A$199,"="&amp;$A2,Concentrado!$B$2:$B$199, "=México")</f>
        <v>247952</v>
      </c>
      <c r="D2" s="10">
        <f>SUMIFS(Concentrado!E$2:E$199,Concentrado!$A$2:$A$199,"="&amp;$A2,Concentrado!$B$2:$B$199, "=México")</f>
        <v>473</v>
      </c>
      <c r="E2" s="10">
        <f>SUMIFS(Concentrado!F$2:F$199,Concentrado!$A$2:$A$199,"="&amp;$A2,Concentrado!$B$2:$B$199, "=México")</f>
        <v>0</v>
      </c>
      <c r="F2" s="10">
        <f>SUMIFS(Concentrado!G$2:G$199,Concentrado!$A$2:$A$199,"="&amp;$A2,Concentrado!$B$2:$B$199, "=México")</f>
        <v>28893</v>
      </c>
      <c r="G2" s="10">
        <f>SUMIFS(Concentrado!H$2:H$199,Concentrado!$A$2:$A$199,"="&amp;$A2,Concentrado!$B$2:$B$199, "=México")</f>
        <v>1824</v>
      </c>
      <c r="H2" s="10">
        <f>SUMIFS(Concentrado!I$2:I$199,Concentrado!$A$2:$A$199,"="&amp;$A2,Concentrado!$B$2:$B$199, "=México")</f>
        <v>316550</v>
      </c>
    </row>
    <row r="3" spans="1:8" x14ac:dyDescent="0.25">
      <c r="A3" s="7">
        <v>2018</v>
      </c>
      <c r="B3" s="10">
        <f>SUMIFS(Concentrado!C$2:C$199,Concentrado!$A$2:$A$199,"="&amp;$A3,Concentrado!$B$2:$B$199, "=México")</f>
        <v>38782</v>
      </c>
      <c r="C3" s="10">
        <f>SUMIFS(Concentrado!D$2:D$199,Concentrado!$A$2:$A$199,"="&amp;$A3,Concentrado!$B$2:$B$199, "=México")</f>
        <v>235834</v>
      </c>
      <c r="D3" s="10">
        <f>SUMIFS(Concentrado!E$2:E$199,Concentrado!$A$2:$A$199,"="&amp;$A3,Concentrado!$B$2:$B$199, "=México")</f>
        <v>457</v>
      </c>
      <c r="E3" s="10">
        <f>SUMIFS(Concentrado!F$2:F$199,Concentrado!$A$2:$A$199,"="&amp;$A3,Concentrado!$B$2:$B$199, "=México")</f>
        <v>5</v>
      </c>
      <c r="F3" s="10">
        <f>SUMIFS(Concentrado!G$2:G$199,Concentrado!$A$2:$A$199,"="&amp;$A3,Concentrado!$B$2:$B$199, "=México")</f>
        <v>22090</v>
      </c>
      <c r="G3" s="10">
        <f>SUMIFS(Concentrado!H$2:H$199,Concentrado!$A$2:$A$199,"="&amp;$A3,Concentrado!$B$2:$B$199, "=México")</f>
        <v>6771</v>
      </c>
      <c r="H3" s="10">
        <f>SUMIFS(Concentrado!I$2:I$199,Concentrado!$A$2:$A$199,"="&amp;$A3,Concentrado!$B$2:$B$199, "=México")</f>
        <v>303939</v>
      </c>
    </row>
    <row r="4" spans="1:8" x14ac:dyDescent="0.25">
      <c r="A4" s="7">
        <v>2019</v>
      </c>
      <c r="B4" s="10">
        <f>SUMIFS(Concentrado!C$2:C$199,Concentrado!$A$2:$A$199,"="&amp;$A4,Concentrado!$B$2:$B$199, "=México")</f>
        <v>45610</v>
      </c>
      <c r="C4" s="10">
        <f>SUMIFS(Concentrado!D$2:D$199,Concentrado!$A$2:$A$199,"="&amp;$A4,Concentrado!$B$2:$B$199, "=México")</f>
        <v>236754</v>
      </c>
      <c r="D4" s="10">
        <f>SUMIFS(Concentrado!E$2:E$199,Concentrado!$A$2:$A$199,"="&amp;$A4,Concentrado!$B$2:$B$199, "=México")</f>
        <v>445</v>
      </c>
      <c r="E4" s="10">
        <f>SUMIFS(Concentrado!F$2:F$199,Concentrado!$A$2:$A$199,"="&amp;$A4,Concentrado!$B$2:$B$199, "=México")</f>
        <v>21</v>
      </c>
      <c r="F4" s="10">
        <f>SUMIFS(Concentrado!G$2:G$199,Concentrado!$A$2:$A$199,"="&amp;$A4,Concentrado!$B$2:$B$199, "=México")</f>
        <v>21166</v>
      </c>
      <c r="G4" s="10">
        <f>SUMIFS(Concentrado!H$2:H$199,Concentrado!$A$2:$A$199,"="&amp;$A4,Concentrado!$B$2:$B$199, "=México")</f>
        <v>7044</v>
      </c>
      <c r="H4" s="10">
        <f>SUMIFS(Concentrado!I$2:I$199,Concentrado!$A$2:$A$199,"="&amp;$A4,Concentrado!$B$2:$B$199, "=México")</f>
        <v>311040</v>
      </c>
    </row>
    <row r="5" spans="1:8" x14ac:dyDescent="0.25">
      <c r="A5" s="7">
        <v>2020</v>
      </c>
      <c r="B5" s="10">
        <f>SUMIFS(Concentrado!C$2:C$199,Concentrado!$A$2:$A$199,"="&amp;$A5,Concentrado!$B$2:$B$199, "=México")</f>
        <v>33533</v>
      </c>
      <c r="C5" s="10">
        <f>SUMIFS(Concentrado!D$2:D$199,Concentrado!$A$2:$A$199,"="&amp;$A5,Concentrado!$B$2:$B$199, "=México")</f>
        <v>173231</v>
      </c>
      <c r="D5" s="10">
        <f>SUMIFS(Concentrado!E$2:E$199,Concentrado!$A$2:$A$199,"="&amp;$A5,Concentrado!$B$2:$B$199, "=México")</f>
        <v>507</v>
      </c>
      <c r="E5" s="10">
        <f>SUMIFS(Concentrado!F$2:F$199,Concentrado!$A$2:$A$199,"="&amp;$A5,Concentrado!$B$2:$B$199, "=México")</f>
        <v>39</v>
      </c>
      <c r="F5" s="10">
        <f>SUMIFS(Concentrado!G$2:G$199,Concentrado!$A$2:$A$199,"="&amp;$A5,Concentrado!$B$2:$B$199, "=México")</f>
        <v>22040</v>
      </c>
      <c r="G5" s="10">
        <f>SUMIFS(Concentrado!H$2:H$199,Concentrado!$A$2:$A$199,"="&amp;$A5,Concentrado!$B$2:$B$199, "=México")</f>
        <v>6599</v>
      </c>
      <c r="H5" s="10">
        <f>SUMIFS(Concentrado!I$2:I$199,Concentrado!$A$2:$A$199,"="&amp;$A5,Concentrado!$B$2:$B$199, "=México")</f>
        <v>235949</v>
      </c>
    </row>
    <row r="6" spans="1:8" x14ac:dyDescent="0.25">
      <c r="A6" s="7">
        <v>2021</v>
      </c>
      <c r="B6" s="10">
        <f>SUMIFS(Concentrado!C$2:C$199,Concentrado!$A$2:$A$199,"="&amp;$A6,Concentrado!$B$2:$B$199, "=México")</f>
        <v>36607</v>
      </c>
      <c r="C6" s="10">
        <f>SUMIFS(Concentrado!D$2:D$199,Concentrado!$A$2:$A$199,"="&amp;$A6,Concentrado!$B$2:$B$199, "=México")</f>
        <v>166420</v>
      </c>
      <c r="D6" s="10">
        <f>SUMIFS(Concentrado!E$2:E$199,Concentrado!$A$2:$A$199,"="&amp;$A6,Concentrado!$B$2:$B$199, "=México")</f>
        <v>794</v>
      </c>
      <c r="E6" s="10">
        <f>SUMIFS(Concentrado!F$2:F$199,Concentrado!$A$2:$A$199,"="&amp;$A6,Concentrado!$B$2:$B$199, "=México")</f>
        <v>706</v>
      </c>
      <c r="F6" s="10">
        <f>SUMIFS(Concentrado!G$2:G$199,Concentrado!$A$2:$A$199,"="&amp;$A6,Concentrado!$B$2:$B$199, "=México")</f>
        <v>31615</v>
      </c>
      <c r="G6" s="10">
        <f>SUMIFS(Concentrado!H$2:H$199,Concentrado!$A$2:$A$199,"="&amp;$A6,Concentrado!$B$2:$B$199, "=México")</f>
        <v>0</v>
      </c>
      <c r="H6" s="10">
        <f>SUMIFS(Concentrado!I$2:I$199,Concentrado!$A$2:$A$199,"="&amp;$A6,Concentrado!$B$2:$B$199, "=México")</f>
        <v>236142</v>
      </c>
    </row>
    <row r="7" spans="1:8" x14ac:dyDescent="0.25">
      <c r="A7" s="7">
        <v>2022</v>
      </c>
      <c r="B7" s="10">
        <f>SUMIFS(Concentrado!C$2:C$199,Concentrado!$A$2:$A$199,"="&amp;$A7,Concentrado!$B$2:$B$199, "=México")</f>
        <v>17431</v>
      </c>
      <c r="C7" s="10">
        <f>SUMIFS(Concentrado!D$2:D$199,Concentrado!$A$2:$A$199,"="&amp;$A7,Concentrado!$B$2:$B$199, "=México")</f>
        <v>176647</v>
      </c>
      <c r="D7" s="10">
        <f>SUMIFS(Concentrado!E$2:E$199,Concentrado!$A$2:$A$199,"="&amp;$A7,Concentrado!$B$2:$B$199, "=México")</f>
        <v>579</v>
      </c>
      <c r="E7" s="10">
        <f>SUMIFS(Concentrado!F$2:F$199,Concentrado!$A$2:$A$199,"="&amp;$A7,Concentrado!$B$2:$B$199, "=México")</f>
        <v>509</v>
      </c>
      <c r="F7" s="10">
        <f>SUMIFS(Concentrado!G$2:G$199,Concentrado!$A$2:$A$199,"="&amp;$A7,Concentrado!$B$2:$B$199, "=México")</f>
        <v>1202</v>
      </c>
      <c r="G7" s="10">
        <f>SUMIFS(Concentrado!H$2:H$199,Concentrado!$A$2:$A$199,"="&amp;$A7,Concentrado!$B$2:$B$199, "=México")</f>
        <v>0</v>
      </c>
      <c r="H7" s="10">
        <f>SUMIFS(Concentrado!I$2:I$199,Concentrado!$A$2:$A$199,"="&amp;$A7,Concentrado!$B$2:$B$199, "=México")</f>
        <v>196368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"=Michoacán")</f>
        <v>52240</v>
      </c>
      <c r="C2" s="10">
        <f>SUMIFS(Concentrado!D$2:D$199,Concentrado!$A$2:$A$199,"="&amp;$A2,Concentrado!$B$2:$B$199, "=Michoacán")</f>
        <v>67453</v>
      </c>
      <c r="D2" s="10">
        <f>SUMIFS(Concentrado!E$2:E$199,Concentrado!$A$2:$A$199,"="&amp;$A2,Concentrado!$B$2:$B$199, "=Michoacán")</f>
        <v>232</v>
      </c>
      <c r="E2" s="10">
        <f>SUMIFS(Concentrado!F$2:F$199,Concentrado!$A$2:$A$199,"="&amp;$A2,Concentrado!$B$2:$B$199, "=Michoacán")</f>
        <v>0</v>
      </c>
      <c r="F2" s="10">
        <f>SUMIFS(Concentrado!G$2:G$199,Concentrado!$A$2:$A$199,"="&amp;$A2,Concentrado!$B$2:$B$199, "=Michoacán")</f>
        <v>9336</v>
      </c>
      <c r="G2" s="10">
        <f>SUMIFS(Concentrado!H$2:H$199,Concentrado!$A$2:$A$199,"="&amp;$A2,Concentrado!$B$2:$B$199, "=Michoacán")</f>
        <v>21</v>
      </c>
      <c r="H2" s="10">
        <f>SUMIFS(Concentrado!I$2:I$199,Concentrado!$A$2:$A$199,"="&amp;$A2,Concentrado!$B$2:$B$199, "=Michoacán")</f>
        <v>129282</v>
      </c>
    </row>
    <row r="3" spans="1:8" x14ac:dyDescent="0.25">
      <c r="A3" s="7">
        <v>2018</v>
      </c>
      <c r="B3" s="10">
        <f>SUMIFS(Concentrado!C$2:C$199,Concentrado!$A$2:$A$199,"="&amp;$A3,Concentrado!$B$2:$B$199, "=Michoacán")</f>
        <v>31537</v>
      </c>
      <c r="C3" s="10">
        <f>SUMIFS(Concentrado!D$2:D$199,Concentrado!$A$2:$A$199,"="&amp;$A3,Concentrado!$B$2:$B$199, "=Michoacán")</f>
        <v>62377</v>
      </c>
      <c r="D3" s="10">
        <f>SUMIFS(Concentrado!E$2:E$199,Concentrado!$A$2:$A$199,"="&amp;$A3,Concentrado!$B$2:$B$199, "=Michoacán")</f>
        <v>293</v>
      </c>
      <c r="E3" s="10">
        <f>SUMIFS(Concentrado!F$2:F$199,Concentrado!$A$2:$A$199,"="&amp;$A3,Concentrado!$B$2:$B$199, "=Michoacán")</f>
        <v>224</v>
      </c>
      <c r="F3" s="10">
        <f>SUMIFS(Concentrado!G$2:G$199,Concentrado!$A$2:$A$199,"="&amp;$A3,Concentrado!$B$2:$B$199, "=Michoacán")</f>
        <v>5743</v>
      </c>
      <c r="G3" s="10">
        <f>SUMIFS(Concentrado!H$2:H$199,Concentrado!$A$2:$A$199,"="&amp;$A3,Concentrado!$B$2:$B$199, "=Michoacán")</f>
        <v>12</v>
      </c>
      <c r="H3" s="10">
        <f>SUMIFS(Concentrado!I$2:I$199,Concentrado!$A$2:$A$199,"="&amp;$A3,Concentrado!$B$2:$B$199, "=Michoacán")</f>
        <v>100186</v>
      </c>
    </row>
    <row r="4" spans="1:8" x14ac:dyDescent="0.25">
      <c r="A4" s="7">
        <v>2019</v>
      </c>
      <c r="B4" s="10">
        <f>SUMIFS(Concentrado!C$2:C$199,Concentrado!$A$2:$A$199,"="&amp;$A4,Concentrado!$B$2:$B$199, "=Michoacán")</f>
        <v>41053</v>
      </c>
      <c r="C4" s="10">
        <f>SUMIFS(Concentrado!D$2:D$199,Concentrado!$A$2:$A$199,"="&amp;$A4,Concentrado!$B$2:$B$199, "=Michoacán")</f>
        <v>63239</v>
      </c>
      <c r="D4" s="10">
        <f>SUMIFS(Concentrado!E$2:E$199,Concentrado!$A$2:$A$199,"="&amp;$A4,Concentrado!$B$2:$B$199, "=Michoacán")</f>
        <v>344</v>
      </c>
      <c r="E4" s="10">
        <f>SUMIFS(Concentrado!F$2:F$199,Concentrado!$A$2:$A$199,"="&amp;$A4,Concentrado!$B$2:$B$199, "=Michoacán")</f>
        <v>225</v>
      </c>
      <c r="F4" s="10">
        <f>SUMIFS(Concentrado!G$2:G$199,Concentrado!$A$2:$A$199,"="&amp;$A4,Concentrado!$B$2:$B$199, "=Michoacán")</f>
        <v>5085</v>
      </c>
      <c r="G4" s="10">
        <f>SUMIFS(Concentrado!H$2:H$199,Concentrado!$A$2:$A$199,"="&amp;$A4,Concentrado!$B$2:$B$199, "=Michoacán")</f>
        <v>1</v>
      </c>
      <c r="H4" s="10">
        <f>SUMIFS(Concentrado!I$2:I$199,Concentrado!$A$2:$A$199,"="&amp;$A4,Concentrado!$B$2:$B$199, "=Michoacán")</f>
        <v>109947</v>
      </c>
    </row>
    <row r="5" spans="1:8" x14ac:dyDescent="0.25">
      <c r="A5" s="7">
        <v>2020</v>
      </c>
      <c r="B5" s="10">
        <f>SUMIFS(Concentrado!C$2:C$199,Concentrado!$A$2:$A$199,"="&amp;$A5,Concentrado!$B$2:$B$199, "=Michoacán")</f>
        <v>40591</v>
      </c>
      <c r="C5" s="10">
        <f>SUMIFS(Concentrado!D$2:D$199,Concentrado!$A$2:$A$199,"="&amp;$A5,Concentrado!$B$2:$B$199, "=Michoacán")</f>
        <v>47369</v>
      </c>
      <c r="D5" s="10">
        <f>SUMIFS(Concentrado!E$2:E$199,Concentrado!$A$2:$A$199,"="&amp;$A5,Concentrado!$B$2:$B$199, "=Michoacán")</f>
        <v>318</v>
      </c>
      <c r="E5" s="10">
        <f>SUMIFS(Concentrado!F$2:F$199,Concentrado!$A$2:$A$199,"="&amp;$A5,Concentrado!$B$2:$B$199, "=Michoacán")</f>
        <v>239</v>
      </c>
      <c r="F5" s="10">
        <f>SUMIFS(Concentrado!G$2:G$199,Concentrado!$A$2:$A$199,"="&amp;$A5,Concentrado!$B$2:$B$199, "=Michoacán")</f>
        <v>5063</v>
      </c>
      <c r="G5" s="10">
        <f>SUMIFS(Concentrado!H$2:H$199,Concentrado!$A$2:$A$199,"="&amp;$A5,Concentrado!$B$2:$B$199, "=Michoacán")</f>
        <v>0</v>
      </c>
      <c r="H5" s="10">
        <f>SUMIFS(Concentrado!I$2:I$199,Concentrado!$A$2:$A$199,"="&amp;$A5,Concentrado!$B$2:$B$199, "=Michoacán")</f>
        <v>93580</v>
      </c>
    </row>
    <row r="6" spans="1:8" x14ac:dyDescent="0.25">
      <c r="A6" s="7">
        <v>2021</v>
      </c>
      <c r="B6" s="10">
        <f>SUMIFS(Concentrado!C$2:C$199,Concentrado!$A$2:$A$199,"="&amp;$A6,Concentrado!$B$2:$B$199, "=Michoacán")</f>
        <v>50260</v>
      </c>
      <c r="C6" s="10">
        <f>SUMIFS(Concentrado!D$2:D$199,Concentrado!$A$2:$A$199,"="&amp;$A6,Concentrado!$B$2:$B$199, "=Michoacán")</f>
        <v>52135</v>
      </c>
      <c r="D6" s="10">
        <f>SUMIFS(Concentrado!E$2:E$199,Concentrado!$A$2:$A$199,"="&amp;$A6,Concentrado!$B$2:$B$199, "=Michoacán")</f>
        <v>485</v>
      </c>
      <c r="E6" s="10">
        <f>SUMIFS(Concentrado!F$2:F$199,Concentrado!$A$2:$A$199,"="&amp;$A6,Concentrado!$B$2:$B$199, "=Michoacán")</f>
        <v>405</v>
      </c>
      <c r="F6" s="10">
        <f>SUMIFS(Concentrado!G$2:G$199,Concentrado!$A$2:$A$199,"="&amp;$A6,Concentrado!$B$2:$B$199, "=Michoacán")</f>
        <v>8763</v>
      </c>
      <c r="G6" s="10">
        <f>SUMIFS(Concentrado!H$2:H$199,Concentrado!$A$2:$A$199,"="&amp;$A6,Concentrado!$B$2:$B$199, "=Michoacán")</f>
        <v>0</v>
      </c>
      <c r="H6" s="10">
        <f>SUMIFS(Concentrado!I$2:I$199,Concentrado!$A$2:$A$199,"="&amp;$A6,Concentrado!$B$2:$B$199, "=Michoacán")</f>
        <v>112048</v>
      </c>
    </row>
    <row r="7" spans="1:8" x14ac:dyDescent="0.25">
      <c r="A7" s="7">
        <v>2022</v>
      </c>
      <c r="B7" s="10">
        <f>SUMIFS(Concentrado!C$2:C$199,Concentrado!$A$2:$A$199,"="&amp;$A7,Concentrado!$B$2:$B$199, "=Michoacán")</f>
        <v>51590</v>
      </c>
      <c r="C7" s="10">
        <f>SUMIFS(Concentrado!D$2:D$199,Concentrado!$A$2:$A$199,"="&amp;$A7,Concentrado!$B$2:$B$199, "=Michoacán")</f>
        <v>52299</v>
      </c>
      <c r="D7" s="10">
        <f>SUMIFS(Concentrado!E$2:E$199,Concentrado!$A$2:$A$199,"="&amp;$A7,Concentrado!$B$2:$B$199, "=Michoacán")</f>
        <v>399</v>
      </c>
      <c r="E7" s="10">
        <f>SUMIFS(Concentrado!F$2:F$199,Concentrado!$A$2:$A$199,"="&amp;$A7,Concentrado!$B$2:$B$199, "=Michoacán")</f>
        <v>336</v>
      </c>
      <c r="F7" s="10">
        <f>SUMIFS(Concentrado!G$2:G$199,Concentrado!$A$2:$A$199,"="&amp;$A7,Concentrado!$B$2:$B$199, "=Michoacán")</f>
        <v>5898</v>
      </c>
      <c r="G7" s="10">
        <f>SUMIFS(Concentrado!H$2:H$199,Concentrado!$A$2:$A$199,"="&amp;$A7,Concentrado!$B$2:$B$199, "=Michoacán")</f>
        <v>0</v>
      </c>
      <c r="H7" s="10">
        <f>SUMIFS(Concentrado!I$2:I$199,Concentrado!$A$2:$A$199,"="&amp;$A7,Concentrado!$B$2:$B$199, "=Michoacán")</f>
        <v>110522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"=Morelos")</f>
        <v>2833</v>
      </c>
      <c r="C2" s="10">
        <f>SUMIFS(Concentrado!D$2:D$199,Concentrado!$A$2:$A$199,"="&amp;$A2,Concentrado!$B$2:$B$199, "=Morelos")</f>
        <v>40077</v>
      </c>
      <c r="D2" s="10">
        <f>SUMIFS(Concentrado!E$2:E$199,Concentrado!$A$2:$A$199,"="&amp;$A2,Concentrado!$B$2:$B$199, "=Morelos")</f>
        <v>99</v>
      </c>
      <c r="E2" s="10">
        <f>SUMIFS(Concentrado!F$2:F$199,Concentrado!$A$2:$A$199,"="&amp;$A2,Concentrado!$B$2:$B$199, "=Morelos")</f>
        <v>0</v>
      </c>
      <c r="F2" s="10">
        <f>SUMIFS(Concentrado!G$2:G$199,Concentrado!$A$2:$A$199,"="&amp;$A2,Concentrado!$B$2:$B$199, "=Morelos")</f>
        <v>701</v>
      </c>
      <c r="G2" s="10">
        <f>SUMIFS(Concentrado!H$2:H$199,Concentrado!$A$2:$A$199,"="&amp;$A2,Concentrado!$B$2:$B$199, "=Morelos")</f>
        <v>179</v>
      </c>
      <c r="H2" s="10">
        <f>SUMIFS(Concentrado!I$2:I$199,Concentrado!$A$2:$A$199,"="&amp;$A2,Concentrado!$B$2:$B$199, "=Morelos")</f>
        <v>43889</v>
      </c>
    </row>
    <row r="3" spans="1:8" x14ac:dyDescent="0.25">
      <c r="A3" s="7">
        <v>2018</v>
      </c>
      <c r="B3" s="10">
        <f>SUMIFS(Concentrado!C$2:C$199,Concentrado!$A$2:$A$199,"="&amp;$A3,Concentrado!$B$2:$B$199, "=Morelos")</f>
        <v>6844</v>
      </c>
      <c r="C3" s="10">
        <f>SUMIFS(Concentrado!D$2:D$199,Concentrado!$A$2:$A$199,"="&amp;$A3,Concentrado!$B$2:$B$199, "=Morelos")</f>
        <v>36515</v>
      </c>
      <c r="D3" s="10">
        <f>SUMIFS(Concentrado!E$2:E$199,Concentrado!$A$2:$A$199,"="&amp;$A3,Concentrado!$B$2:$B$199, "=Morelos")</f>
        <v>99</v>
      </c>
      <c r="E3" s="10">
        <f>SUMIFS(Concentrado!F$2:F$199,Concentrado!$A$2:$A$199,"="&amp;$A3,Concentrado!$B$2:$B$199, "=Morelos")</f>
        <v>0</v>
      </c>
      <c r="F3" s="10">
        <f>SUMIFS(Concentrado!G$2:G$199,Concentrado!$A$2:$A$199,"="&amp;$A3,Concentrado!$B$2:$B$199, "=Morelos")</f>
        <v>889</v>
      </c>
      <c r="G3" s="10">
        <f>SUMIFS(Concentrado!H$2:H$199,Concentrado!$A$2:$A$199,"="&amp;$A3,Concentrado!$B$2:$B$199, "=Morelos")</f>
        <v>1</v>
      </c>
      <c r="H3" s="10">
        <f>SUMIFS(Concentrado!I$2:I$199,Concentrado!$A$2:$A$199,"="&amp;$A3,Concentrado!$B$2:$B$199, "=Morelos")</f>
        <v>44348</v>
      </c>
    </row>
    <row r="4" spans="1:8" x14ac:dyDescent="0.25">
      <c r="A4" s="7">
        <v>2019</v>
      </c>
      <c r="B4" s="10">
        <f>SUMIFS(Concentrado!C$2:C$199,Concentrado!$A$2:$A$199,"="&amp;$A4,Concentrado!$B$2:$B$199, "=Morelos")</f>
        <v>9774</v>
      </c>
      <c r="C4" s="10">
        <f>SUMIFS(Concentrado!D$2:D$199,Concentrado!$A$2:$A$199,"="&amp;$A4,Concentrado!$B$2:$B$199, "=Morelos")</f>
        <v>34103</v>
      </c>
      <c r="D4" s="10">
        <f>SUMIFS(Concentrado!E$2:E$199,Concentrado!$A$2:$A$199,"="&amp;$A4,Concentrado!$B$2:$B$199, "=Morelos")</f>
        <v>349</v>
      </c>
      <c r="E4" s="10">
        <f>SUMIFS(Concentrado!F$2:F$199,Concentrado!$A$2:$A$199,"="&amp;$A4,Concentrado!$B$2:$B$199, "=Morelos")</f>
        <v>0</v>
      </c>
      <c r="F4" s="10">
        <f>SUMIFS(Concentrado!G$2:G$199,Concentrado!$A$2:$A$199,"="&amp;$A4,Concentrado!$B$2:$B$199, "=Morelos")</f>
        <v>1125</v>
      </c>
      <c r="G4" s="10">
        <f>SUMIFS(Concentrado!H$2:H$199,Concentrado!$A$2:$A$199,"="&amp;$A4,Concentrado!$B$2:$B$199, "=Morelos")</f>
        <v>0</v>
      </c>
      <c r="H4" s="10">
        <f>SUMIFS(Concentrado!I$2:I$199,Concentrado!$A$2:$A$199,"="&amp;$A4,Concentrado!$B$2:$B$199, "=Morelos")</f>
        <v>45351</v>
      </c>
    </row>
    <row r="5" spans="1:8" x14ac:dyDescent="0.25">
      <c r="A5" s="7">
        <v>2020</v>
      </c>
      <c r="B5" s="10">
        <f>SUMIFS(Concentrado!C$2:C$199,Concentrado!$A$2:$A$199,"="&amp;$A5,Concentrado!$B$2:$B$199, "=Morelos")</f>
        <v>11398</v>
      </c>
      <c r="C5" s="10">
        <f>SUMIFS(Concentrado!D$2:D$199,Concentrado!$A$2:$A$199,"="&amp;$A5,Concentrado!$B$2:$B$199, "=Morelos")</f>
        <v>23467</v>
      </c>
      <c r="D5" s="10">
        <f>SUMIFS(Concentrado!E$2:E$199,Concentrado!$A$2:$A$199,"="&amp;$A5,Concentrado!$B$2:$B$199, "=Morelos")</f>
        <v>371</v>
      </c>
      <c r="E5" s="10">
        <f>SUMIFS(Concentrado!F$2:F$199,Concentrado!$A$2:$A$199,"="&amp;$A5,Concentrado!$B$2:$B$199, "=Morelos")</f>
        <v>50</v>
      </c>
      <c r="F5" s="10">
        <f>SUMIFS(Concentrado!G$2:G$199,Concentrado!$A$2:$A$199,"="&amp;$A5,Concentrado!$B$2:$B$199, "=Morelos")</f>
        <v>971</v>
      </c>
      <c r="G5" s="10">
        <f>SUMIFS(Concentrado!H$2:H$199,Concentrado!$A$2:$A$199,"="&amp;$A5,Concentrado!$B$2:$B$199, "=Morelos")</f>
        <v>0</v>
      </c>
      <c r="H5" s="10">
        <f>SUMIFS(Concentrado!I$2:I$199,Concentrado!$A$2:$A$199,"="&amp;$A5,Concentrado!$B$2:$B$199, "=Morelos")</f>
        <v>36257</v>
      </c>
    </row>
    <row r="6" spans="1:8" x14ac:dyDescent="0.25">
      <c r="A6" s="7">
        <v>2021</v>
      </c>
      <c r="B6" s="10">
        <f>SUMIFS(Concentrado!C$2:C$199,Concentrado!$A$2:$A$199,"="&amp;$A6,Concentrado!$B$2:$B$199, "=Morelos")</f>
        <v>11845</v>
      </c>
      <c r="C6" s="10">
        <f>SUMIFS(Concentrado!D$2:D$199,Concentrado!$A$2:$A$199,"="&amp;$A6,Concentrado!$B$2:$B$199, "=Morelos")</f>
        <v>23232</v>
      </c>
      <c r="D6" s="10">
        <f>SUMIFS(Concentrado!E$2:E$199,Concentrado!$A$2:$A$199,"="&amp;$A6,Concentrado!$B$2:$B$199, "=Morelos")</f>
        <v>129</v>
      </c>
      <c r="E6" s="10">
        <f>SUMIFS(Concentrado!F$2:F$199,Concentrado!$A$2:$A$199,"="&amp;$A6,Concentrado!$B$2:$B$199, "=Morelos")</f>
        <v>38</v>
      </c>
      <c r="F6" s="10">
        <f>SUMIFS(Concentrado!G$2:G$199,Concentrado!$A$2:$A$199,"="&amp;$A6,Concentrado!$B$2:$B$199, "=Morelos")</f>
        <v>810</v>
      </c>
      <c r="G6" s="10">
        <f>SUMIFS(Concentrado!H$2:H$199,Concentrado!$A$2:$A$199,"="&amp;$A6,Concentrado!$B$2:$B$199, "=Morelos")</f>
        <v>0</v>
      </c>
      <c r="H6" s="10">
        <f>SUMIFS(Concentrado!I$2:I$199,Concentrado!$A$2:$A$199,"="&amp;$A6,Concentrado!$B$2:$B$199, "=Morelos")</f>
        <v>36054</v>
      </c>
    </row>
    <row r="7" spans="1:8" x14ac:dyDescent="0.25">
      <c r="A7" s="7">
        <v>2022</v>
      </c>
      <c r="B7" s="10">
        <f>SUMIFS(Concentrado!C$2:C$199,Concentrado!$A$2:$A$199,"="&amp;$A7,Concentrado!$B$2:$B$199, "=Morelos")</f>
        <v>10035</v>
      </c>
      <c r="C7" s="10">
        <f>SUMIFS(Concentrado!D$2:D$199,Concentrado!$A$2:$A$199,"="&amp;$A7,Concentrado!$B$2:$B$199, "=Morelos")</f>
        <v>25592</v>
      </c>
      <c r="D7" s="10">
        <f>SUMIFS(Concentrado!E$2:E$199,Concentrado!$A$2:$A$199,"="&amp;$A7,Concentrado!$B$2:$B$199, "=Morelos")</f>
        <v>71</v>
      </c>
      <c r="E7" s="10">
        <f>SUMIFS(Concentrado!F$2:F$199,Concentrado!$A$2:$A$199,"="&amp;$A7,Concentrado!$B$2:$B$199, "=Morelos")</f>
        <v>70</v>
      </c>
      <c r="F7" s="10">
        <f>SUMIFS(Concentrado!G$2:G$199,Concentrado!$A$2:$A$199,"="&amp;$A7,Concentrado!$B$2:$B$199, "=Morelos")</f>
        <v>827</v>
      </c>
      <c r="G7" s="10">
        <f>SUMIFS(Concentrado!H$2:H$199,Concentrado!$A$2:$A$199,"="&amp;$A7,Concentrado!$B$2:$B$199, "=Morelos")</f>
        <v>0</v>
      </c>
      <c r="H7" s="10">
        <f>SUMIFS(Concentrado!I$2:I$199,Concentrado!$A$2:$A$199,"="&amp;$A7,Concentrado!$B$2:$B$199, "=Morelos")</f>
        <v>36595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7" sqref="B7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8">
        <v>2017</v>
      </c>
      <c r="B2" s="9">
        <f>SUMIFS(Concentrado!C$2:C$199,Concentrado!$A$2:$A$199,"="&amp;$A2,Concentrado!$B$2:$B$199, "=Nacional")</f>
        <v>489640</v>
      </c>
      <c r="C2" s="9">
        <f>SUMIFS(Concentrado!D$2:D$199,Concentrado!$A$2:$A$199,"="&amp;$A2,Concentrado!$B$2:$B$199, "=Nacional")</f>
        <v>2036201</v>
      </c>
      <c r="D2" s="9">
        <f>SUMIFS(Concentrado!E$2:E$199,Concentrado!$A$2:$A$199,"="&amp;$A2,Concentrado!$B$2:$B$199, "=Nacional")</f>
        <v>50557</v>
      </c>
      <c r="E2" s="9">
        <f>SUMIFS(Concentrado!F$2:F$199,Concentrado!$A$2:$A$199,"="&amp;$A2,Concentrado!$B$2:$B$199, "=Nacional")</f>
        <v>0</v>
      </c>
      <c r="F2" s="9">
        <f>SUMIFS(Concentrado!G$2:G$199,Concentrado!$A$2:$A$199,"="&amp;$A2,Concentrado!$B$2:$B$199, "=Nacional")</f>
        <v>115509</v>
      </c>
      <c r="G2" s="9">
        <f>SUMIFS(Concentrado!H$2:H$199,Concentrado!$A$2:$A$199,"="&amp;$A2,Concentrado!$B$2:$B$199, "=Nacional")</f>
        <v>23717</v>
      </c>
      <c r="H2" s="9">
        <f>SUMIFS(Concentrado!I$2:I$199,Concentrado!$A$2:$A$199,"="&amp;$A2,Concentrado!$B$2:$B$199, "=Nacional")</f>
        <v>2715624</v>
      </c>
    </row>
    <row r="3" spans="1:8" x14ac:dyDescent="0.25">
      <c r="A3" s="8">
        <v>2018</v>
      </c>
      <c r="B3" s="9">
        <f>SUMIFS(Concentrado!C$2:C$199,Concentrado!$A$2:$A$199,"="&amp;$A3,Concentrado!$B$2:$B$199, "=Nacional")</f>
        <v>475142</v>
      </c>
      <c r="C3" s="9">
        <f>SUMIFS(Concentrado!D$2:D$199,Concentrado!$A$2:$A$199,"="&amp;$A3,Concentrado!$B$2:$B$199, "=Nacional")</f>
        <v>1972143</v>
      </c>
      <c r="D3" s="9">
        <f>SUMIFS(Concentrado!E$2:E$199,Concentrado!$A$2:$A$199,"="&amp;$A3,Concentrado!$B$2:$B$199, "=Nacional")</f>
        <v>42182</v>
      </c>
      <c r="E3" s="9">
        <f>SUMIFS(Concentrado!F$2:F$199,Concentrado!$A$2:$A$199,"="&amp;$A3,Concentrado!$B$2:$B$199, "=Nacional")</f>
        <v>2289</v>
      </c>
      <c r="F3" s="9">
        <f>SUMIFS(Concentrado!G$2:G$199,Concentrado!$A$2:$A$199,"="&amp;$A3,Concentrado!$B$2:$B$199, "=Nacional")</f>
        <v>110104</v>
      </c>
      <c r="G3" s="9">
        <f>SUMIFS(Concentrado!H$2:H$199,Concentrado!$A$2:$A$199,"="&amp;$A3,Concentrado!$B$2:$B$199, "=Nacional")</f>
        <v>21519</v>
      </c>
      <c r="H3" s="9">
        <f>SUMIFS(Concentrado!I$2:I$199,Concentrado!$A$2:$A$199,"="&amp;$A3,Concentrado!$B$2:$B$199, "=Nacional")</f>
        <v>2623379</v>
      </c>
    </row>
    <row r="4" spans="1:8" x14ac:dyDescent="0.25">
      <c r="A4" s="8">
        <v>2019</v>
      </c>
      <c r="B4" s="9">
        <f>SUMIFS(Concentrado!C$2:C$199,Concentrado!$A$2:$A$199,"="&amp;$A4,Concentrado!$B$2:$B$199, "=Nacional")</f>
        <v>478934</v>
      </c>
      <c r="C4" s="9">
        <f>SUMIFS(Concentrado!D$2:D$199,Concentrado!$A$2:$A$199,"="&amp;$A4,Concentrado!$B$2:$B$199, "=Nacional")</f>
        <v>1938760</v>
      </c>
      <c r="D4" s="9">
        <f>SUMIFS(Concentrado!E$2:E$199,Concentrado!$A$2:$A$199,"="&amp;$A4,Concentrado!$B$2:$B$199, "=Nacional")</f>
        <v>42108</v>
      </c>
      <c r="E4" s="9">
        <f>SUMIFS(Concentrado!F$2:F$199,Concentrado!$A$2:$A$199,"="&amp;$A4,Concentrado!$B$2:$B$199, "=Nacional")</f>
        <v>2656</v>
      </c>
      <c r="F4" s="9">
        <f>SUMIFS(Concentrado!G$2:G$199,Concentrado!$A$2:$A$199,"="&amp;$A4,Concentrado!$B$2:$B$199, "=Nacional")</f>
        <v>108224</v>
      </c>
      <c r="G4" s="9">
        <f>SUMIFS(Concentrado!H$2:H$199,Concentrado!$A$2:$A$199,"="&amp;$A4,Concentrado!$B$2:$B$199, "=Nacional")</f>
        <v>58752</v>
      </c>
      <c r="H4" s="9">
        <f>SUMIFS(Concentrado!I$2:I$199,Concentrado!$A$2:$A$199,"="&amp;$A4,Concentrado!$B$2:$B$199, "=Nacional")</f>
        <v>2629434</v>
      </c>
    </row>
    <row r="5" spans="1:8" x14ac:dyDescent="0.25">
      <c r="A5" s="8">
        <v>2020</v>
      </c>
      <c r="B5" s="9">
        <f>SUMIFS(Concentrado!C$2:C$199,Concentrado!$A$2:$A$199,"="&amp;$A5,Concentrado!$B$2:$B$199, "=Nacional")</f>
        <v>317712</v>
      </c>
      <c r="C5" s="9">
        <f>SUMIFS(Concentrado!D$2:D$199,Concentrado!$A$2:$A$199,"="&amp;$A5,Concentrado!$B$2:$B$199, "=Nacional")</f>
        <v>1442144</v>
      </c>
      <c r="D5" s="9">
        <f>SUMIFS(Concentrado!E$2:E$199,Concentrado!$A$2:$A$199,"="&amp;$A5,Concentrado!$B$2:$B$199, "=Nacional")</f>
        <v>40578</v>
      </c>
      <c r="E5" s="9">
        <f>SUMIFS(Concentrado!F$2:F$199,Concentrado!$A$2:$A$199,"="&amp;$A5,Concentrado!$B$2:$B$199, "=Nacional")</f>
        <v>3396</v>
      </c>
      <c r="F5" s="9">
        <f>SUMIFS(Concentrado!G$2:G$199,Concentrado!$A$2:$A$199,"="&amp;$A5,Concentrado!$B$2:$B$199, "=Nacional")</f>
        <v>113310</v>
      </c>
      <c r="G5" s="9">
        <f>SUMIFS(Concentrado!H$2:H$199,Concentrado!$A$2:$A$199,"="&amp;$A5,Concentrado!$B$2:$B$199, "=Nacional")</f>
        <v>20204</v>
      </c>
      <c r="H5" s="9">
        <f>SUMIFS(Concentrado!I$2:I$199,Concentrado!$A$2:$A$199,"="&amp;$A5,Concentrado!$B$2:$B$199, "=Nacional")</f>
        <v>1937344</v>
      </c>
    </row>
    <row r="6" spans="1:8" x14ac:dyDescent="0.25">
      <c r="A6" s="8">
        <v>2021</v>
      </c>
      <c r="B6" s="9">
        <f>SUMIFS(Concentrado!C$2:C$199,Concentrado!$A$2:$A$199,"="&amp;$A6,Concentrado!$B$2:$B$199, "=Nacional")</f>
        <v>377620</v>
      </c>
      <c r="C6" s="9">
        <f>SUMIFS(Concentrado!D$2:D$199,Concentrado!$A$2:$A$199,"="&amp;$A6,Concentrado!$B$2:$B$199, "=Nacional")</f>
        <v>1542128</v>
      </c>
      <c r="D6" s="9">
        <f>SUMIFS(Concentrado!E$2:E$199,Concentrado!$A$2:$A$199,"="&amp;$A6,Concentrado!$B$2:$B$199, "=Nacional")</f>
        <v>65022</v>
      </c>
      <c r="E6" s="9">
        <f>SUMIFS(Concentrado!F$2:F$199,Concentrado!$A$2:$A$199,"="&amp;$A6,Concentrado!$B$2:$B$199, "=Nacional")</f>
        <v>12648</v>
      </c>
      <c r="F6" s="9">
        <f>SUMIFS(Concentrado!G$2:G$199,Concentrado!$A$2:$A$199,"="&amp;$A6,Concentrado!$B$2:$B$199, "=Nacional")</f>
        <v>87388</v>
      </c>
      <c r="G6" s="9">
        <f>SUMIFS(Concentrado!H$2:H$199,Concentrado!$A$2:$A$199,"="&amp;$A6,Concentrado!$B$2:$B$199, "=Nacional")</f>
        <v>3973</v>
      </c>
      <c r="H6" s="9">
        <f>SUMIFS(Concentrado!I$2:I$199,Concentrado!$A$2:$A$199,"="&amp;$A6,Concentrado!$B$2:$B$199, "=Nacional")</f>
        <v>2088779</v>
      </c>
    </row>
    <row r="7" spans="1:8" x14ac:dyDescent="0.25">
      <c r="A7" s="8">
        <v>2022</v>
      </c>
      <c r="B7" s="9">
        <f>SUMIFS(Concentrado!C$2:C$199,Concentrado!$A$2:$A$199,"="&amp;$A7,Concentrado!$B$2:$B$199, "=Nacional")</f>
        <v>409543</v>
      </c>
      <c r="C7" s="9">
        <f>SUMIFS(Concentrado!D$2:D$199,Concentrado!$A$2:$A$199,"="&amp;$A7,Concentrado!$B$2:$B$199, "=Nacional")</f>
        <v>1571951</v>
      </c>
      <c r="D7" s="9">
        <f>SUMIFS(Concentrado!E$2:E$199,Concentrado!$A$2:$A$199,"="&amp;$A7,Concentrado!$B$2:$B$199, "=Nacional")</f>
        <v>45619</v>
      </c>
      <c r="E7" s="9">
        <f>SUMIFS(Concentrado!F$2:F$199,Concentrado!$A$2:$A$199,"="&amp;$A7,Concentrado!$B$2:$B$199, "=Nacional")</f>
        <v>11629</v>
      </c>
      <c r="F7" s="9">
        <f>SUMIFS(Concentrado!G$2:G$199,Concentrado!$A$2:$A$199,"="&amp;$A7,Concentrado!$B$2:$B$199, "=Nacional")</f>
        <v>46038</v>
      </c>
      <c r="G7" s="9">
        <f>SUMIFS(Concentrado!H$2:H$199,Concentrado!$A$2:$A$199,"="&amp;$A7,Concentrado!$B$2:$B$199, "=Nacional")</f>
        <v>0</v>
      </c>
      <c r="H7" s="9">
        <f>SUMIFS(Concentrado!I$2:I$199,Concentrado!$A$2:$A$199,"="&amp;$A7,Concentrado!$B$2:$B$199, "=Nacional")</f>
        <v>2084780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"=Nayarit")</f>
        <v>3149</v>
      </c>
      <c r="C2" s="10">
        <f>SUMIFS(Concentrado!D$2:D$199,Concentrado!$A$2:$A$199,"="&amp;$A2,Concentrado!$B$2:$B$199, "=Nayarit")</f>
        <v>16049</v>
      </c>
      <c r="D2" s="10">
        <f>SUMIFS(Concentrado!E$2:E$199,Concentrado!$A$2:$A$199,"="&amp;$A2,Concentrado!$B$2:$B$199, "=Nayarit")</f>
        <v>620</v>
      </c>
      <c r="E2" s="10">
        <f>SUMIFS(Concentrado!F$2:F$199,Concentrado!$A$2:$A$199,"="&amp;$A2,Concentrado!$B$2:$B$199, "=Nayarit")</f>
        <v>0</v>
      </c>
      <c r="F2" s="10">
        <f>SUMIFS(Concentrado!G$2:G$199,Concentrado!$A$2:$A$199,"="&amp;$A2,Concentrado!$B$2:$B$199, "=Nayarit")</f>
        <v>9</v>
      </c>
      <c r="G2" s="10">
        <f>SUMIFS(Concentrado!H$2:H$199,Concentrado!$A$2:$A$199,"="&amp;$A2,Concentrado!$B$2:$B$199, "=Nayarit")</f>
        <v>57</v>
      </c>
      <c r="H2" s="10">
        <f>SUMIFS(Concentrado!I$2:I$199,Concentrado!$A$2:$A$199,"="&amp;$A2,Concentrado!$B$2:$B$199, "=Nayarit")</f>
        <v>19884</v>
      </c>
    </row>
    <row r="3" spans="1:8" x14ac:dyDescent="0.25">
      <c r="A3" s="7">
        <v>2018</v>
      </c>
      <c r="B3" s="10">
        <f>SUMIFS(Concentrado!C$2:C$199,Concentrado!$A$2:$A$199,"="&amp;$A3,Concentrado!$B$2:$B$199, "=Nayarit")</f>
        <v>2050</v>
      </c>
      <c r="C3" s="10">
        <f>SUMIFS(Concentrado!D$2:D$199,Concentrado!$A$2:$A$199,"="&amp;$A3,Concentrado!$B$2:$B$199, "=Nayarit")</f>
        <v>16069</v>
      </c>
      <c r="D3" s="10">
        <f>SUMIFS(Concentrado!E$2:E$199,Concentrado!$A$2:$A$199,"="&amp;$A3,Concentrado!$B$2:$B$199, "=Nayarit")</f>
        <v>1480</v>
      </c>
      <c r="E3" s="10">
        <f>SUMIFS(Concentrado!F$2:F$199,Concentrado!$A$2:$A$199,"="&amp;$A3,Concentrado!$B$2:$B$199, "=Nayarit")</f>
        <v>5</v>
      </c>
      <c r="F3" s="10">
        <f>SUMIFS(Concentrado!G$2:G$199,Concentrado!$A$2:$A$199,"="&amp;$A3,Concentrado!$B$2:$B$199, "=Nayarit")</f>
        <v>61</v>
      </c>
      <c r="G3" s="10">
        <f>SUMIFS(Concentrado!H$2:H$199,Concentrado!$A$2:$A$199,"="&amp;$A3,Concentrado!$B$2:$B$199, "=Nayarit")</f>
        <v>0</v>
      </c>
      <c r="H3" s="10">
        <f>SUMIFS(Concentrado!I$2:I$199,Concentrado!$A$2:$A$199,"="&amp;$A3,Concentrado!$B$2:$B$199, "=Nayarit")</f>
        <v>19665</v>
      </c>
    </row>
    <row r="4" spans="1:8" x14ac:dyDescent="0.25">
      <c r="A4" s="7">
        <v>2019</v>
      </c>
      <c r="B4" s="10">
        <f>SUMIFS(Concentrado!C$2:C$199,Concentrado!$A$2:$A$199,"="&amp;$A4,Concentrado!$B$2:$B$199, "=Nayarit")</f>
        <v>2063</v>
      </c>
      <c r="C4" s="10">
        <f>SUMIFS(Concentrado!D$2:D$199,Concentrado!$A$2:$A$199,"="&amp;$A4,Concentrado!$B$2:$B$199, "=Nayarit")</f>
        <v>16933</v>
      </c>
      <c r="D4" s="10">
        <f>SUMIFS(Concentrado!E$2:E$199,Concentrado!$A$2:$A$199,"="&amp;$A4,Concentrado!$B$2:$B$199, "=Nayarit")</f>
        <v>1193</v>
      </c>
      <c r="E4" s="10">
        <f>SUMIFS(Concentrado!F$2:F$199,Concentrado!$A$2:$A$199,"="&amp;$A4,Concentrado!$B$2:$B$199, "=Nayarit")</f>
        <v>2</v>
      </c>
      <c r="F4" s="10">
        <f>SUMIFS(Concentrado!G$2:G$199,Concentrado!$A$2:$A$199,"="&amp;$A4,Concentrado!$B$2:$B$199, "=Nayarit")</f>
        <v>89</v>
      </c>
      <c r="G4" s="10">
        <f>SUMIFS(Concentrado!H$2:H$199,Concentrado!$A$2:$A$199,"="&amp;$A4,Concentrado!$B$2:$B$199, "=Nayarit")</f>
        <v>0</v>
      </c>
      <c r="H4" s="10">
        <f>SUMIFS(Concentrado!I$2:I$199,Concentrado!$A$2:$A$199,"="&amp;$A4,Concentrado!$B$2:$B$199, "=Nayarit")</f>
        <v>20280</v>
      </c>
    </row>
    <row r="5" spans="1:8" x14ac:dyDescent="0.25">
      <c r="A5" s="7">
        <v>2020</v>
      </c>
      <c r="B5" s="10">
        <f>SUMIFS(Concentrado!C$2:C$199,Concentrado!$A$2:$A$199,"="&amp;$A5,Concentrado!$B$2:$B$199, "=Nayarit")</f>
        <v>754</v>
      </c>
      <c r="C5" s="10">
        <f>SUMIFS(Concentrado!D$2:D$199,Concentrado!$A$2:$A$199,"="&amp;$A5,Concentrado!$B$2:$B$199, "=Nayarit")</f>
        <v>12243</v>
      </c>
      <c r="D5" s="10">
        <f>SUMIFS(Concentrado!E$2:E$199,Concentrado!$A$2:$A$199,"="&amp;$A5,Concentrado!$B$2:$B$199, "=Nayarit")</f>
        <v>1558</v>
      </c>
      <c r="E5" s="10">
        <f>SUMIFS(Concentrado!F$2:F$199,Concentrado!$A$2:$A$199,"="&amp;$A5,Concentrado!$B$2:$B$199, "=Nayarit")</f>
        <v>2</v>
      </c>
      <c r="F5" s="10">
        <f>SUMIFS(Concentrado!G$2:G$199,Concentrado!$A$2:$A$199,"="&amp;$A5,Concentrado!$B$2:$B$199, "=Nayarit")</f>
        <v>88</v>
      </c>
      <c r="G5" s="10">
        <f>SUMIFS(Concentrado!H$2:H$199,Concentrado!$A$2:$A$199,"="&amp;$A5,Concentrado!$B$2:$B$199, "=Nayarit")</f>
        <v>0</v>
      </c>
      <c r="H5" s="10">
        <f>SUMIFS(Concentrado!I$2:I$199,Concentrado!$A$2:$A$199,"="&amp;$A5,Concentrado!$B$2:$B$199, "=Nayarit")</f>
        <v>14645</v>
      </c>
    </row>
    <row r="6" spans="1:8" x14ac:dyDescent="0.25">
      <c r="A6" s="7">
        <v>2021</v>
      </c>
      <c r="B6" s="10">
        <f>SUMIFS(Concentrado!C$2:C$199,Concentrado!$A$2:$A$199,"="&amp;$A6,Concentrado!$B$2:$B$199, "=Nayarit")</f>
        <v>468</v>
      </c>
      <c r="C6" s="10">
        <f>SUMIFS(Concentrado!D$2:D$199,Concentrado!$A$2:$A$199,"="&amp;$A6,Concentrado!$B$2:$B$199, "=Nayarit")</f>
        <v>10591</v>
      </c>
      <c r="D6" s="10">
        <f>SUMIFS(Concentrado!E$2:E$199,Concentrado!$A$2:$A$199,"="&amp;$A6,Concentrado!$B$2:$B$199, "=Nayarit")</f>
        <v>2343</v>
      </c>
      <c r="E6" s="10">
        <f>SUMIFS(Concentrado!F$2:F$199,Concentrado!$A$2:$A$199,"="&amp;$A6,Concentrado!$B$2:$B$199, "=Nayarit")</f>
        <v>5</v>
      </c>
      <c r="F6" s="10">
        <f>SUMIFS(Concentrado!G$2:G$199,Concentrado!$A$2:$A$199,"="&amp;$A6,Concentrado!$B$2:$B$199, "=Nayarit")</f>
        <v>64</v>
      </c>
      <c r="G6" s="10">
        <f>SUMIFS(Concentrado!H$2:H$199,Concentrado!$A$2:$A$199,"="&amp;$A6,Concentrado!$B$2:$B$199, "=Nayarit")</f>
        <v>0</v>
      </c>
      <c r="H6" s="10">
        <f>SUMIFS(Concentrado!I$2:I$199,Concentrado!$A$2:$A$199,"="&amp;$A6,Concentrado!$B$2:$B$199, "=Nayarit")</f>
        <v>13471</v>
      </c>
    </row>
    <row r="7" spans="1:8" x14ac:dyDescent="0.25">
      <c r="A7" s="7">
        <v>2022</v>
      </c>
      <c r="B7" s="10">
        <f>SUMIFS(Concentrado!C$2:C$199,Concentrado!$A$2:$A$199,"="&amp;$A7,Concentrado!$B$2:$B$199, "=Nayarit")</f>
        <v>2770</v>
      </c>
      <c r="C7" s="10">
        <f>SUMIFS(Concentrado!D$2:D$199,Concentrado!$A$2:$A$199,"="&amp;$A7,Concentrado!$B$2:$B$199, "=Nayarit")</f>
        <v>13679</v>
      </c>
      <c r="D7" s="10">
        <f>SUMIFS(Concentrado!E$2:E$199,Concentrado!$A$2:$A$199,"="&amp;$A7,Concentrado!$B$2:$B$199, "=Nayarit")</f>
        <v>2003</v>
      </c>
      <c r="E7" s="10">
        <f>SUMIFS(Concentrado!F$2:F$199,Concentrado!$A$2:$A$199,"="&amp;$A7,Concentrado!$B$2:$B$199, "=Nayarit")</f>
        <v>5</v>
      </c>
      <c r="F7" s="10">
        <f>SUMIFS(Concentrado!G$2:G$199,Concentrado!$A$2:$A$199,"="&amp;$A7,Concentrado!$B$2:$B$199, "=Nayarit")</f>
        <v>361</v>
      </c>
      <c r="G7" s="10">
        <f>SUMIFS(Concentrado!H$2:H$199,Concentrado!$A$2:$A$199,"="&amp;$A7,Concentrado!$B$2:$B$199, "=Nayarit")</f>
        <v>0</v>
      </c>
      <c r="H7" s="10">
        <f>SUMIFS(Concentrado!I$2:I$199,Concentrado!$A$2:$A$199,"="&amp;$A7,Concentrado!$B$2:$B$199, "=Nayarit")</f>
        <v>18818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"=Nuevo León")</f>
        <v>6350</v>
      </c>
      <c r="C2" s="10">
        <f>SUMIFS(Concentrado!D$2:D$199,Concentrado!$A$2:$A$199,"="&amp;$A2,Concentrado!$B$2:$B$199, "=Nuevo León")</f>
        <v>47517</v>
      </c>
      <c r="D2" s="10">
        <f>SUMIFS(Concentrado!E$2:E$199,Concentrado!$A$2:$A$199,"="&amp;$A2,Concentrado!$B$2:$B$199, "=Nuevo León")</f>
        <v>47</v>
      </c>
      <c r="E2" s="10">
        <f>SUMIFS(Concentrado!F$2:F$199,Concentrado!$A$2:$A$199,"="&amp;$A2,Concentrado!$B$2:$B$199, "=Nuevo León")</f>
        <v>0</v>
      </c>
      <c r="F2" s="10">
        <f>SUMIFS(Concentrado!G$2:G$199,Concentrado!$A$2:$A$199,"="&amp;$A2,Concentrado!$B$2:$B$199, "=Nuevo León")</f>
        <v>2372</v>
      </c>
      <c r="G2" s="10">
        <f>SUMIFS(Concentrado!H$2:H$199,Concentrado!$A$2:$A$199,"="&amp;$A2,Concentrado!$B$2:$B$199, "=Nuevo León")</f>
        <v>0</v>
      </c>
      <c r="H2" s="10">
        <f>SUMIFS(Concentrado!I$2:I$199,Concentrado!$A$2:$A$199,"="&amp;$A2,Concentrado!$B$2:$B$199, "=Nuevo León")</f>
        <v>56286</v>
      </c>
    </row>
    <row r="3" spans="1:8" x14ac:dyDescent="0.25">
      <c r="A3" s="7">
        <v>2018</v>
      </c>
      <c r="B3" s="10">
        <f>SUMIFS(Concentrado!C$2:C$199,Concentrado!$A$2:$A$199,"="&amp;$A3,Concentrado!$B$2:$B$199, "=Nuevo León")</f>
        <v>5665</v>
      </c>
      <c r="C3" s="10">
        <f>SUMIFS(Concentrado!D$2:D$199,Concentrado!$A$2:$A$199,"="&amp;$A3,Concentrado!$B$2:$B$199, "=Nuevo León")</f>
        <v>46556</v>
      </c>
      <c r="D3" s="10">
        <f>SUMIFS(Concentrado!E$2:E$199,Concentrado!$A$2:$A$199,"="&amp;$A3,Concentrado!$B$2:$B$199, "=Nuevo León")</f>
        <v>30</v>
      </c>
      <c r="E3" s="10">
        <f>SUMIFS(Concentrado!F$2:F$199,Concentrado!$A$2:$A$199,"="&amp;$A3,Concentrado!$B$2:$B$199, "=Nuevo León")</f>
        <v>86</v>
      </c>
      <c r="F3" s="10">
        <f>SUMIFS(Concentrado!G$2:G$199,Concentrado!$A$2:$A$199,"="&amp;$A3,Concentrado!$B$2:$B$199, "=Nuevo León")</f>
        <v>2360</v>
      </c>
      <c r="G3" s="10">
        <f>SUMIFS(Concentrado!H$2:H$199,Concentrado!$A$2:$A$199,"="&amp;$A3,Concentrado!$B$2:$B$199, "=Nuevo León")</f>
        <v>2</v>
      </c>
      <c r="H3" s="10">
        <f>SUMIFS(Concentrado!I$2:I$199,Concentrado!$A$2:$A$199,"="&amp;$A3,Concentrado!$B$2:$B$199, "=Nuevo León")</f>
        <v>54699</v>
      </c>
    </row>
    <row r="4" spans="1:8" x14ac:dyDescent="0.25">
      <c r="A4" s="7">
        <v>2019</v>
      </c>
      <c r="B4" s="10">
        <f>SUMIFS(Concentrado!C$2:C$199,Concentrado!$A$2:$A$199,"="&amp;$A4,Concentrado!$B$2:$B$199, "=Nuevo León")</f>
        <v>3954</v>
      </c>
      <c r="C4" s="10">
        <f>SUMIFS(Concentrado!D$2:D$199,Concentrado!$A$2:$A$199,"="&amp;$A4,Concentrado!$B$2:$B$199, "=Nuevo León")</f>
        <v>44637</v>
      </c>
      <c r="D4" s="10">
        <f>SUMIFS(Concentrado!E$2:E$199,Concentrado!$A$2:$A$199,"="&amp;$A4,Concentrado!$B$2:$B$199, "=Nuevo León")</f>
        <v>20</v>
      </c>
      <c r="E4" s="10">
        <f>SUMIFS(Concentrado!F$2:F$199,Concentrado!$A$2:$A$199,"="&amp;$A4,Concentrado!$B$2:$B$199, "=Nuevo León")</f>
        <v>56</v>
      </c>
      <c r="F4" s="10">
        <f>SUMIFS(Concentrado!G$2:G$199,Concentrado!$A$2:$A$199,"="&amp;$A4,Concentrado!$B$2:$B$199, "=Nuevo León")</f>
        <v>1153</v>
      </c>
      <c r="G4" s="10">
        <f>SUMIFS(Concentrado!H$2:H$199,Concentrado!$A$2:$A$199,"="&amp;$A4,Concentrado!$B$2:$B$199, "=Nuevo León")</f>
        <v>0</v>
      </c>
      <c r="H4" s="10">
        <f>SUMIFS(Concentrado!I$2:I$199,Concentrado!$A$2:$A$199,"="&amp;$A4,Concentrado!$B$2:$B$199, "=Nuevo León")</f>
        <v>49820</v>
      </c>
    </row>
    <row r="5" spans="1:8" x14ac:dyDescent="0.25">
      <c r="A5" s="7">
        <v>2020</v>
      </c>
      <c r="B5" s="10">
        <f>SUMIFS(Concentrado!C$2:C$199,Concentrado!$A$2:$A$199,"="&amp;$A5,Concentrado!$B$2:$B$199, "=Nuevo León")</f>
        <v>891</v>
      </c>
      <c r="C5" s="10">
        <f>SUMIFS(Concentrado!D$2:D$199,Concentrado!$A$2:$A$199,"="&amp;$A5,Concentrado!$B$2:$B$199, "=Nuevo León")</f>
        <v>38282</v>
      </c>
      <c r="D5" s="10">
        <f>SUMIFS(Concentrado!E$2:E$199,Concentrado!$A$2:$A$199,"="&amp;$A5,Concentrado!$B$2:$B$199, "=Nuevo León")</f>
        <v>114</v>
      </c>
      <c r="E5" s="10">
        <f>SUMIFS(Concentrado!F$2:F$199,Concentrado!$A$2:$A$199,"="&amp;$A5,Concentrado!$B$2:$B$199, "=Nuevo León")</f>
        <v>41</v>
      </c>
      <c r="F5" s="10">
        <f>SUMIFS(Concentrado!G$2:G$199,Concentrado!$A$2:$A$199,"="&amp;$A5,Concentrado!$B$2:$B$199, "=Nuevo León")</f>
        <v>1641</v>
      </c>
      <c r="G5" s="10">
        <f>SUMIFS(Concentrado!H$2:H$199,Concentrado!$A$2:$A$199,"="&amp;$A5,Concentrado!$B$2:$B$199, "=Nuevo León")</f>
        <v>22</v>
      </c>
      <c r="H5" s="10">
        <f>SUMIFS(Concentrado!I$2:I$199,Concentrado!$A$2:$A$199,"="&amp;$A5,Concentrado!$B$2:$B$199, "=Nuevo León")</f>
        <v>40991</v>
      </c>
    </row>
    <row r="6" spans="1:8" x14ac:dyDescent="0.25">
      <c r="A6" s="7">
        <v>2021</v>
      </c>
      <c r="B6" s="10">
        <f>SUMIFS(Concentrado!C$2:C$199,Concentrado!$A$2:$A$199,"="&amp;$A6,Concentrado!$B$2:$B$199, "=Nuevo León")</f>
        <v>680</v>
      </c>
      <c r="C6" s="10">
        <f>SUMIFS(Concentrado!D$2:D$199,Concentrado!$A$2:$A$199,"="&amp;$A6,Concentrado!$B$2:$B$199, "=Nuevo León")</f>
        <v>37057</v>
      </c>
      <c r="D6" s="10">
        <f>SUMIFS(Concentrado!E$2:E$199,Concentrado!$A$2:$A$199,"="&amp;$A6,Concentrado!$B$2:$B$199, "=Nuevo León")</f>
        <v>192</v>
      </c>
      <c r="E6" s="10">
        <f>SUMIFS(Concentrado!F$2:F$199,Concentrado!$A$2:$A$199,"="&amp;$A6,Concentrado!$B$2:$B$199, "=Nuevo León")</f>
        <v>107</v>
      </c>
      <c r="F6" s="10">
        <f>SUMIFS(Concentrado!G$2:G$199,Concentrado!$A$2:$A$199,"="&amp;$A6,Concentrado!$B$2:$B$199, "=Nuevo León")</f>
        <v>1609</v>
      </c>
      <c r="G6" s="10">
        <f>SUMIFS(Concentrado!H$2:H$199,Concentrado!$A$2:$A$199,"="&amp;$A6,Concentrado!$B$2:$B$199, "=Nuevo León")</f>
        <v>0</v>
      </c>
      <c r="H6" s="10">
        <f>SUMIFS(Concentrado!I$2:I$199,Concentrado!$A$2:$A$199,"="&amp;$A6,Concentrado!$B$2:$B$199, "=Nuevo León")</f>
        <v>39645</v>
      </c>
    </row>
    <row r="7" spans="1:8" x14ac:dyDescent="0.25">
      <c r="A7" s="7">
        <v>2022</v>
      </c>
      <c r="B7" s="10">
        <f>SUMIFS(Concentrado!C$2:C$199,Concentrado!$A$2:$A$199,"="&amp;$A7,Concentrado!$B$2:$B$199, "=Nuevo León")</f>
        <v>871</v>
      </c>
      <c r="C7" s="10">
        <f>SUMIFS(Concentrado!D$2:D$199,Concentrado!$A$2:$A$199,"="&amp;$A7,Concentrado!$B$2:$B$199, "=Nuevo León")</f>
        <v>32790</v>
      </c>
      <c r="D7" s="10">
        <f>SUMIFS(Concentrado!E$2:E$199,Concentrado!$A$2:$A$199,"="&amp;$A7,Concentrado!$B$2:$B$199, "=Nuevo León")</f>
        <v>68</v>
      </c>
      <c r="E7" s="10">
        <f>SUMIFS(Concentrado!F$2:F$199,Concentrado!$A$2:$A$199,"="&amp;$A7,Concentrado!$B$2:$B$199, "=Nuevo León")</f>
        <v>214</v>
      </c>
      <c r="F7" s="10">
        <f>SUMIFS(Concentrado!G$2:G$199,Concentrado!$A$2:$A$199,"="&amp;$A7,Concentrado!$B$2:$B$199, "=Nuevo León")</f>
        <v>1299</v>
      </c>
      <c r="G7" s="10">
        <f>SUMIFS(Concentrado!H$2:H$199,Concentrado!$A$2:$A$199,"="&amp;$A7,Concentrado!$B$2:$B$199, "=Nuevo León")</f>
        <v>0</v>
      </c>
      <c r="H7" s="10">
        <f>SUMIFS(Concentrado!I$2:I$199,Concentrado!$A$2:$A$199,"="&amp;$A7,Concentrado!$B$2:$B$199, "=Nuevo León")</f>
        <v>35242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"=Oaxaca")</f>
        <v>9184</v>
      </c>
      <c r="C2" s="10">
        <f>SUMIFS(Concentrado!D$2:D$199,Concentrado!$A$2:$A$199,"="&amp;$A2,Concentrado!$B$2:$B$199, "=Oaxaca")</f>
        <v>56365</v>
      </c>
      <c r="D2" s="10">
        <f>SUMIFS(Concentrado!E$2:E$199,Concentrado!$A$2:$A$199,"="&amp;$A2,Concentrado!$B$2:$B$199, "=Oaxaca")</f>
        <v>3865</v>
      </c>
      <c r="E2" s="10">
        <f>SUMIFS(Concentrado!F$2:F$199,Concentrado!$A$2:$A$199,"="&amp;$A2,Concentrado!$B$2:$B$199, "=Oaxaca")</f>
        <v>0</v>
      </c>
      <c r="F2" s="10">
        <f>SUMIFS(Concentrado!G$2:G$199,Concentrado!$A$2:$A$199,"="&amp;$A2,Concentrado!$B$2:$B$199, "=Oaxaca")</f>
        <v>3983</v>
      </c>
      <c r="G2" s="10">
        <f>SUMIFS(Concentrado!H$2:H$199,Concentrado!$A$2:$A$199,"="&amp;$A2,Concentrado!$B$2:$B$199, "=Oaxaca")</f>
        <v>150</v>
      </c>
      <c r="H2" s="10">
        <f>SUMIFS(Concentrado!I$2:I$199,Concentrado!$A$2:$A$199,"="&amp;$A2,Concentrado!$B$2:$B$199, "=Oaxaca")</f>
        <v>73547</v>
      </c>
    </row>
    <row r="3" spans="1:8" x14ac:dyDescent="0.25">
      <c r="A3" s="7">
        <v>2018</v>
      </c>
      <c r="B3" s="10">
        <f>SUMIFS(Concentrado!C$2:C$199,Concentrado!$A$2:$A$199,"="&amp;$A3,Concentrado!$B$2:$B$199, "=Oaxaca")</f>
        <v>11978</v>
      </c>
      <c r="C3" s="10">
        <f>SUMIFS(Concentrado!D$2:D$199,Concentrado!$A$2:$A$199,"="&amp;$A3,Concentrado!$B$2:$B$199, "=Oaxaca")</f>
        <v>59140</v>
      </c>
      <c r="D3" s="10">
        <f>SUMIFS(Concentrado!E$2:E$199,Concentrado!$A$2:$A$199,"="&amp;$A3,Concentrado!$B$2:$B$199, "=Oaxaca")</f>
        <v>3414</v>
      </c>
      <c r="E3" s="10">
        <f>SUMIFS(Concentrado!F$2:F$199,Concentrado!$A$2:$A$199,"="&amp;$A3,Concentrado!$B$2:$B$199, "=Oaxaca")</f>
        <v>14</v>
      </c>
      <c r="F3" s="10">
        <f>SUMIFS(Concentrado!G$2:G$199,Concentrado!$A$2:$A$199,"="&amp;$A3,Concentrado!$B$2:$B$199, "=Oaxaca")</f>
        <v>1871</v>
      </c>
      <c r="G3" s="10">
        <f>SUMIFS(Concentrado!H$2:H$199,Concentrado!$A$2:$A$199,"="&amp;$A3,Concentrado!$B$2:$B$199, "=Oaxaca")</f>
        <v>3</v>
      </c>
      <c r="H3" s="10">
        <f>SUMIFS(Concentrado!I$2:I$199,Concentrado!$A$2:$A$199,"="&amp;$A3,Concentrado!$B$2:$B$199, "=Oaxaca")</f>
        <v>76420</v>
      </c>
    </row>
    <row r="4" spans="1:8" x14ac:dyDescent="0.25">
      <c r="A4" s="7">
        <v>2019</v>
      </c>
      <c r="B4" s="10">
        <f>SUMIFS(Concentrado!C$2:C$199,Concentrado!$A$2:$A$199,"="&amp;$A4,Concentrado!$B$2:$B$199, "=Oaxaca")</f>
        <v>15892</v>
      </c>
      <c r="C4" s="10">
        <f>SUMIFS(Concentrado!D$2:D$199,Concentrado!$A$2:$A$199,"="&amp;$A4,Concentrado!$B$2:$B$199, "=Oaxaca")</f>
        <v>59878</v>
      </c>
      <c r="D4" s="10">
        <f>SUMIFS(Concentrado!E$2:E$199,Concentrado!$A$2:$A$199,"="&amp;$A4,Concentrado!$B$2:$B$199, "=Oaxaca")</f>
        <v>4052</v>
      </c>
      <c r="E4" s="10">
        <f>SUMIFS(Concentrado!F$2:F$199,Concentrado!$A$2:$A$199,"="&amp;$A4,Concentrado!$B$2:$B$199, "=Oaxaca")</f>
        <v>2</v>
      </c>
      <c r="F4" s="10">
        <f>SUMIFS(Concentrado!G$2:G$199,Concentrado!$A$2:$A$199,"="&amp;$A4,Concentrado!$B$2:$B$199, "=Oaxaca")</f>
        <v>1396</v>
      </c>
      <c r="G4" s="10">
        <f>SUMIFS(Concentrado!H$2:H$199,Concentrado!$A$2:$A$199,"="&amp;$A4,Concentrado!$B$2:$B$199, "=Oaxaca")</f>
        <v>1</v>
      </c>
      <c r="H4" s="10">
        <f>SUMIFS(Concentrado!I$2:I$199,Concentrado!$A$2:$A$199,"="&amp;$A4,Concentrado!$B$2:$B$199, "=Oaxaca")</f>
        <v>81221</v>
      </c>
    </row>
    <row r="5" spans="1:8" x14ac:dyDescent="0.25">
      <c r="A5" s="7">
        <v>2020</v>
      </c>
      <c r="B5" s="10">
        <f>SUMIFS(Concentrado!C$2:C$199,Concentrado!$A$2:$A$199,"="&amp;$A5,Concentrado!$B$2:$B$199, "=Oaxaca")</f>
        <v>9168</v>
      </c>
      <c r="C5" s="10">
        <f>SUMIFS(Concentrado!D$2:D$199,Concentrado!$A$2:$A$199,"="&amp;$A5,Concentrado!$B$2:$B$199, "=Oaxaca")</f>
        <v>36941</v>
      </c>
      <c r="D5" s="10">
        <f>SUMIFS(Concentrado!E$2:E$199,Concentrado!$A$2:$A$199,"="&amp;$A5,Concentrado!$B$2:$B$199, "=Oaxaca")</f>
        <v>2223</v>
      </c>
      <c r="E5" s="10">
        <f>SUMIFS(Concentrado!F$2:F$199,Concentrado!$A$2:$A$199,"="&amp;$A5,Concentrado!$B$2:$B$199, "=Oaxaca")</f>
        <v>1</v>
      </c>
      <c r="F5" s="10">
        <f>SUMIFS(Concentrado!G$2:G$199,Concentrado!$A$2:$A$199,"="&amp;$A5,Concentrado!$B$2:$B$199, "=Oaxaca")</f>
        <v>679</v>
      </c>
      <c r="G5" s="10">
        <f>SUMIFS(Concentrado!H$2:H$199,Concentrado!$A$2:$A$199,"="&amp;$A5,Concentrado!$B$2:$B$199, "=Oaxaca")</f>
        <v>3</v>
      </c>
      <c r="H5" s="10">
        <f>SUMIFS(Concentrado!I$2:I$199,Concentrado!$A$2:$A$199,"="&amp;$A5,Concentrado!$B$2:$B$199, "=Oaxaca")</f>
        <v>49015</v>
      </c>
    </row>
    <row r="6" spans="1:8" x14ac:dyDescent="0.25">
      <c r="A6" s="7">
        <v>2021</v>
      </c>
      <c r="B6" s="10">
        <f>SUMIFS(Concentrado!C$2:C$199,Concentrado!$A$2:$A$199,"="&amp;$A6,Concentrado!$B$2:$B$199, "=Oaxaca")</f>
        <v>6004</v>
      </c>
      <c r="C6" s="10">
        <f>SUMIFS(Concentrado!D$2:D$199,Concentrado!$A$2:$A$199,"="&amp;$A6,Concentrado!$B$2:$B$199, "=Oaxaca")</f>
        <v>32773</v>
      </c>
      <c r="D6" s="10">
        <f>SUMIFS(Concentrado!E$2:E$199,Concentrado!$A$2:$A$199,"="&amp;$A6,Concentrado!$B$2:$B$199, "=Oaxaca")</f>
        <v>3110</v>
      </c>
      <c r="E6" s="10">
        <f>SUMIFS(Concentrado!F$2:F$199,Concentrado!$A$2:$A$199,"="&amp;$A6,Concentrado!$B$2:$B$199, "=Oaxaca")</f>
        <v>264</v>
      </c>
      <c r="F6" s="10">
        <f>SUMIFS(Concentrado!G$2:G$199,Concentrado!$A$2:$A$199,"="&amp;$A6,Concentrado!$B$2:$B$199, "=Oaxaca")</f>
        <v>1059</v>
      </c>
      <c r="G6" s="10">
        <f>SUMIFS(Concentrado!H$2:H$199,Concentrado!$A$2:$A$199,"="&amp;$A6,Concentrado!$B$2:$B$199, "=Oaxaca")</f>
        <v>0</v>
      </c>
      <c r="H6" s="10">
        <f>SUMIFS(Concentrado!I$2:I$199,Concentrado!$A$2:$A$199,"="&amp;$A6,Concentrado!$B$2:$B$199, "=Oaxaca")</f>
        <v>43210</v>
      </c>
    </row>
    <row r="7" spans="1:8" x14ac:dyDescent="0.25">
      <c r="A7" s="7">
        <v>2022</v>
      </c>
      <c r="B7" s="10">
        <f>SUMIFS(Concentrado!C$2:C$199,Concentrado!$A$2:$A$199,"="&amp;$A7,Concentrado!$B$2:$B$199, "=Oaxaca")</f>
        <v>6695</v>
      </c>
      <c r="C7" s="10">
        <f>SUMIFS(Concentrado!D$2:D$199,Concentrado!$A$2:$A$199,"="&amp;$A7,Concentrado!$B$2:$B$199, "=Oaxaca")</f>
        <v>38032</v>
      </c>
      <c r="D7" s="10">
        <f>SUMIFS(Concentrado!E$2:E$199,Concentrado!$A$2:$A$199,"="&amp;$A7,Concentrado!$B$2:$B$199, "=Oaxaca")</f>
        <v>3126</v>
      </c>
      <c r="E7" s="10">
        <f>SUMIFS(Concentrado!F$2:F$199,Concentrado!$A$2:$A$199,"="&amp;$A7,Concentrado!$B$2:$B$199, "=Oaxaca")</f>
        <v>274</v>
      </c>
      <c r="F7" s="10">
        <f>SUMIFS(Concentrado!G$2:G$199,Concentrado!$A$2:$A$199,"="&amp;$A7,Concentrado!$B$2:$B$199, "=Oaxaca")</f>
        <v>1125</v>
      </c>
      <c r="G7" s="10">
        <f>SUMIFS(Concentrado!H$2:H$199,Concentrado!$A$2:$A$199,"="&amp;$A7,Concentrado!$B$2:$B$199, "=Oaxaca")</f>
        <v>0</v>
      </c>
      <c r="H7" s="10">
        <f>SUMIFS(Concentrado!I$2:I$199,Concentrado!$A$2:$A$199,"="&amp;$A7,Concentrado!$B$2:$B$199, "=Oaxaca")</f>
        <v>49252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"=Puebla")</f>
        <v>10393</v>
      </c>
      <c r="C2" s="10">
        <f>SUMIFS(Concentrado!D$2:D$199,Concentrado!$A$2:$A$199,"="&amp;$A2,Concentrado!$B$2:$B$199, "=Puebla")</f>
        <v>113100</v>
      </c>
      <c r="D2" s="10">
        <f>SUMIFS(Concentrado!E$2:E$199,Concentrado!$A$2:$A$199,"="&amp;$A2,Concentrado!$B$2:$B$199, "=Puebla")</f>
        <v>443</v>
      </c>
      <c r="E2" s="10">
        <f>SUMIFS(Concentrado!F$2:F$199,Concentrado!$A$2:$A$199,"="&amp;$A2,Concentrado!$B$2:$B$199, "=Puebla")</f>
        <v>0</v>
      </c>
      <c r="F2" s="10">
        <f>SUMIFS(Concentrado!G$2:G$199,Concentrado!$A$2:$A$199,"="&amp;$A2,Concentrado!$B$2:$B$199, "=Puebla")</f>
        <v>1337</v>
      </c>
      <c r="G2" s="10">
        <f>SUMIFS(Concentrado!H$2:H$199,Concentrado!$A$2:$A$199,"="&amp;$A2,Concentrado!$B$2:$B$199, "=Puebla")</f>
        <v>18</v>
      </c>
      <c r="H2" s="10">
        <f>SUMIFS(Concentrado!I$2:I$199,Concentrado!$A$2:$A$199,"="&amp;$A2,Concentrado!$B$2:$B$199, "=Puebla")</f>
        <v>125291</v>
      </c>
    </row>
    <row r="3" spans="1:8" x14ac:dyDescent="0.25">
      <c r="A3" s="7">
        <v>2018</v>
      </c>
      <c r="B3" s="10">
        <f>SUMIFS(Concentrado!C$2:C$199,Concentrado!$A$2:$A$199,"="&amp;$A3,Concentrado!$B$2:$B$199, "=Puebla")</f>
        <v>10139</v>
      </c>
      <c r="C3" s="10">
        <f>SUMIFS(Concentrado!D$2:D$199,Concentrado!$A$2:$A$199,"="&amp;$A3,Concentrado!$B$2:$B$199, "=Puebla")</f>
        <v>106654</v>
      </c>
      <c r="D3" s="10">
        <f>SUMIFS(Concentrado!E$2:E$199,Concentrado!$A$2:$A$199,"="&amp;$A3,Concentrado!$B$2:$B$199, "=Puebla")</f>
        <v>285</v>
      </c>
      <c r="E3" s="10">
        <f>SUMIFS(Concentrado!F$2:F$199,Concentrado!$A$2:$A$199,"="&amp;$A3,Concentrado!$B$2:$B$199, "=Puebla")</f>
        <v>25</v>
      </c>
      <c r="F3" s="10">
        <f>SUMIFS(Concentrado!G$2:G$199,Concentrado!$A$2:$A$199,"="&amp;$A3,Concentrado!$B$2:$B$199, "=Puebla")</f>
        <v>931</v>
      </c>
      <c r="G3" s="10">
        <f>SUMIFS(Concentrado!H$2:H$199,Concentrado!$A$2:$A$199,"="&amp;$A3,Concentrado!$B$2:$B$199, "=Puebla")</f>
        <v>5</v>
      </c>
      <c r="H3" s="10">
        <f>SUMIFS(Concentrado!I$2:I$199,Concentrado!$A$2:$A$199,"="&amp;$A3,Concentrado!$B$2:$B$199, "=Puebla")</f>
        <v>118039</v>
      </c>
    </row>
    <row r="4" spans="1:8" x14ac:dyDescent="0.25">
      <c r="A4" s="7">
        <v>2019</v>
      </c>
      <c r="B4" s="10">
        <f>SUMIFS(Concentrado!C$2:C$199,Concentrado!$A$2:$A$199,"="&amp;$A4,Concentrado!$B$2:$B$199, "=Puebla")</f>
        <v>10130</v>
      </c>
      <c r="C4" s="10">
        <f>SUMIFS(Concentrado!D$2:D$199,Concentrado!$A$2:$A$199,"="&amp;$A4,Concentrado!$B$2:$B$199, "=Puebla")</f>
        <v>105954</v>
      </c>
      <c r="D4" s="10">
        <f>SUMIFS(Concentrado!E$2:E$199,Concentrado!$A$2:$A$199,"="&amp;$A4,Concentrado!$B$2:$B$199, "=Puebla")</f>
        <v>358</v>
      </c>
      <c r="E4" s="10">
        <f>SUMIFS(Concentrado!F$2:F$199,Concentrado!$A$2:$A$199,"="&amp;$A4,Concentrado!$B$2:$B$199, "=Puebla")</f>
        <v>0</v>
      </c>
      <c r="F4" s="10">
        <f>SUMIFS(Concentrado!G$2:G$199,Concentrado!$A$2:$A$199,"="&amp;$A4,Concentrado!$B$2:$B$199, "=Puebla")</f>
        <v>1360</v>
      </c>
      <c r="G4" s="10">
        <f>SUMIFS(Concentrado!H$2:H$199,Concentrado!$A$2:$A$199,"="&amp;$A4,Concentrado!$B$2:$B$199, "=Puebla")</f>
        <v>61</v>
      </c>
      <c r="H4" s="10">
        <f>SUMIFS(Concentrado!I$2:I$199,Concentrado!$A$2:$A$199,"="&amp;$A4,Concentrado!$B$2:$B$199, "=Puebla")</f>
        <v>117863</v>
      </c>
    </row>
    <row r="5" spans="1:8" x14ac:dyDescent="0.25">
      <c r="A5" s="7">
        <v>2020</v>
      </c>
      <c r="B5" s="10">
        <f>SUMIFS(Concentrado!C$2:C$199,Concentrado!$A$2:$A$199,"="&amp;$A5,Concentrado!$B$2:$B$199, "=Puebla")</f>
        <v>5916</v>
      </c>
      <c r="C5" s="10">
        <f>SUMIFS(Concentrado!D$2:D$199,Concentrado!$A$2:$A$199,"="&amp;$A5,Concentrado!$B$2:$B$199, "=Puebla")</f>
        <v>69683</v>
      </c>
      <c r="D5" s="10">
        <f>SUMIFS(Concentrado!E$2:E$199,Concentrado!$A$2:$A$199,"="&amp;$A5,Concentrado!$B$2:$B$199, "=Puebla")</f>
        <v>766</v>
      </c>
      <c r="E5" s="10">
        <f>SUMIFS(Concentrado!F$2:F$199,Concentrado!$A$2:$A$199,"="&amp;$A5,Concentrado!$B$2:$B$199, "=Puebla")</f>
        <v>0</v>
      </c>
      <c r="F5" s="10">
        <f>SUMIFS(Concentrado!G$2:G$199,Concentrado!$A$2:$A$199,"="&amp;$A5,Concentrado!$B$2:$B$199, "=Puebla")</f>
        <v>1065</v>
      </c>
      <c r="G5" s="10">
        <f>SUMIFS(Concentrado!H$2:H$199,Concentrado!$A$2:$A$199,"="&amp;$A5,Concentrado!$B$2:$B$199, "=Puebla")</f>
        <v>22</v>
      </c>
      <c r="H5" s="10">
        <f>SUMIFS(Concentrado!I$2:I$199,Concentrado!$A$2:$A$199,"="&amp;$A5,Concentrado!$B$2:$B$199, "=Puebla")</f>
        <v>77452</v>
      </c>
    </row>
    <row r="6" spans="1:8" x14ac:dyDescent="0.25">
      <c r="A6" s="7">
        <v>2021</v>
      </c>
      <c r="B6" s="10">
        <f>SUMIFS(Concentrado!C$2:C$199,Concentrado!$A$2:$A$199,"="&amp;$A6,Concentrado!$B$2:$B$199, "=Puebla")</f>
        <v>9746</v>
      </c>
      <c r="C6" s="10">
        <f>SUMIFS(Concentrado!D$2:D$199,Concentrado!$A$2:$A$199,"="&amp;$A6,Concentrado!$B$2:$B$199, "=Puebla")</f>
        <v>64918</v>
      </c>
      <c r="D6" s="10">
        <f>SUMIFS(Concentrado!E$2:E$199,Concentrado!$A$2:$A$199,"="&amp;$A6,Concentrado!$B$2:$B$199, "=Puebla")</f>
        <v>12786</v>
      </c>
      <c r="E6" s="10">
        <f>SUMIFS(Concentrado!F$2:F$199,Concentrado!$A$2:$A$199,"="&amp;$A6,Concentrado!$B$2:$B$199, "=Puebla")</f>
        <v>262</v>
      </c>
      <c r="F6" s="10">
        <f>SUMIFS(Concentrado!G$2:G$199,Concentrado!$A$2:$A$199,"="&amp;$A6,Concentrado!$B$2:$B$199, "=Puebla")</f>
        <v>895</v>
      </c>
      <c r="G6" s="10">
        <f>SUMIFS(Concentrado!H$2:H$199,Concentrado!$A$2:$A$199,"="&amp;$A6,Concentrado!$B$2:$B$199, "=Puebla")</f>
        <v>0</v>
      </c>
      <c r="H6" s="10">
        <f>SUMIFS(Concentrado!I$2:I$199,Concentrado!$A$2:$A$199,"="&amp;$A6,Concentrado!$B$2:$B$199, "=Puebla")</f>
        <v>88607</v>
      </c>
    </row>
    <row r="7" spans="1:8" x14ac:dyDescent="0.25">
      <c r="A7" s="7">
        <v>2022</v>
      </c>
      <c r="B7" s="10">
        <f>SUMIFS(Concentrado!C$2:C$199,Concentrado!$A$2:$A$199,"="&amp;$A7,Concentrado!$B$2:$B$199, "=Puebla")</f>
        <v>15826</v>
      </c>
      <c r="C7" s="10">
        <f>SUMIFS(Concentrado!D$2:D$199,Concentrado!$A$2:$A$199,"="&amp;$A7,Concentrado!$B$2:$B$199, "=Puebla")</f>
        <v>85364</v>
      </c>
      <c r="D7" s="10">
        <f>SUMIFS(Concentrado!E$2:E$199,Concentrado!$A$2:$A$199,"="&amp;$A7,Concentrado!$B$2:$B$199, "=Puebla")</f>
        <v>1147</v>
      </c>
      <c r="E7" s="10">
        <f>SUMIFS(Concentrado!F$2:F$199,Concentrado!$A$2:$A$199,"="&amp;$A7,Concentrado!$B$2:$B$199, "=Puebla")</f>
        <v>907</v>
      </c>
      <c r="F7" s="10">
        <f>SUMIFS(Concentrado!G$2:G$199,Concentrado!$A$2:$A$199,"="&amp;$A7,Concentrado!$B$2:$B$199, "=Puebla")</f>
        <v>1145</v>
      </c>
      <c r="G7" s="10">
        <f>SUMIFS(Concentrado!H$2:H$199,Concentrado!$A$2:$A$199,"="&amp;$A7,Concentrado!$B$2:$B$199, "=Puebla")</f>
        <v>0</v>
      </c>
      <c r="H7" s="10">
        <f>SUMIFS(Concentrado!I$2:I$199,Concentrado!$A$2:$A$199,"="&amp;$A7,Concentrado!$B$2:$B$199, "=Puebla")</f>
        <v>104389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"=Querétaro")</f>
        <v>6457</v>
      </c>
      <c r="C2" s="10">
        <f>SUMIFS(Concentrado!D$2:D$199,Concentrado!$A$2:$A$199,"="&amp;$A2,Concentrado!$B$2:$B$199, "=Querétaro")</f>
        <v>46839</v>
      </c>
      <c r="D2" s="10">
        <f>SUMIFS(Concentrado!E$2:E$199,Concentrado!$A$2:$A$199,"="&amp;$A2,Concentrado!$B$2:$B$199, "=Querétaro")</f>
        <v>113</v>
      </c>
      <c r="E2" s="10">
        <f>SUMIFS(Concentrado!F$2:F$199,Concentrado!$A$2:$A$199,"="&amp;$A2,Concentrado!$B$2:$B$199, "=Querétaro")</f>
        <v>0</v>
      </c>
      <c r="F2" s="10">
        <f>SUMIFS(Concentrado!G$2:G$199,Concentrado!$A$2:$A$199,"="&amp;$A2,Concentrado!$B$2:$B$199, "=Querétaro")</f>
        <v>314</v>
      </c>
      <c r="G2" s="10">
        <f>SUMIFS(Concentrado!H$2:H$199,Concentrado!$A$2:$A$199,"="&amp;$A2,Concentrado!$B$2:$B$199, "=Querétaro")</f>
        <v>3</v>
      </c>
      <c r="H2" s="10">
        <f>SUMIFS(Concentrado!I$2:I$199,Concentrado!$A$2:$A$199,"="&amp;$A2,Concentrado!$B$2:$B$199, "=Querétaro")</f>
        <v>53726</v>
      </c>
    </row>
    <row r="3" spans="1:8" x14ac:dyDescent="0.25">
      <c r="A3" s="7">
        <v>2018</v>
      </c>
      <c r="B3" s="10">
        <f>SUMIFS(Concentrado!C$2:C$199,Concentrado!$A$2:$A$199,"="&amp;$A3,Concentrado!$B$2:$B$199, "=Querétaro")</f>
        <v>4065</v>
      </c>
      <c r="C3" s="10">
        <f>SUMIFS(Concentrado!D$2:D$199,Concentrado!$A$2:$A$199,"="&amp;$A3,Concentrado!$B$2:$B$199, "=Querétaro")</f>
        <v>47611</v>
      </c>
      <c r="D3" s="10">
        <f>SUMIFS(Concentrado!E$2:E$199,Concentrado!$A$2:$A$199,"="&amp;$A3,Concentrado!$B$2:$B$199, "=Querétaro")</f>
        <v>70</v>
      </c>
      <c r="E3" s="10">
        <f>SUMIFS(Concentrado!F$2:F$199,Concentrado!$A$2:$A$199,"="&amp;$A3,Concentrado!$B$2:$B$199, "=Querétaro")</f>
        <v>0</v>
      </c>
      <c r="F3" s="10">
        <f>SUMIFS(Concentrado!G$2:G$199,Concentrado!$A$2:$A$199,"="&amp;$A3,Concentrado!$B$2:$B$199, "=Querétaro")</f>
        <v>2</v>
      </c>
      <c r="G3" s="10">
        <f>SUMIFS(Concentrado!H$2:H$199,Concentrado!$A$2:$A$199,"="&amp;$A3,Concentrado!$B$2:$B$199, "=Querétaro")</f>
        <v>1</v>
      </c>
      <c r="H3" s="10">
        <f>SUMIFS(Concentrado!I$2:I$199,Concentrado!$A$2:$A$199,"="&amp;$A3,Concentrado!$B$2:$B$199, "=Querétaro")</f>
        <v>51749</v>
      </c>
    </row>
    <row r="4" spans="1:8" x14ac:dyDescent="0.25">
      <c r="A4" s="7">
        <v>2019</v>
      </c>
      <c r="B4" s="10">
        <f>SUMIFS(Concentrado!C$2:C$199,Concentrado!$A$2:$A$199,"="&amp;$A4,Concentrado!$B$2:$B$199, "=Querétaro")</f>
        <v>3175</v>
      </c>
      <c r="C4" s="10">
        <f>SUMIFS(Concentrado!D$2:D$199,Concentrado!$A$2:$A$199,"="&amp;$A4,Concentrado!$B$2:$B$199, "=Querétaro")</f>
        <v>46300</v>
      </c>
      <c r="D4" s="10">
        <f>SUMIFS(Concentrado!E$2:E$199,Concentrado!$A$2:$A$199,"="&amp;$A4,Concentrado!$B$2:$B$199, "=Querétaro")</f>
        <v>128</v>
      </c>
      <c r="E4" s="10">
        <f>SUMIFS(Concentrado!F$2:F$199,Concentrado!$A$2:$A$199,"="&amp;$A4,Concentrado!$B$2:$B$199, "=Querétaro")</f>
        <v>0</v>
      </c>
      <c r="F4" s="10">
        <f>SUMIFS(Concentrado!G$2:G$199,Concentrado!$A$2:$A$199,"="&amp;$A4,Concentrado!$B$2:$B$199, "=Querétaro")</f>
        <v>33</v>
      </c>
      <c r="G4" s="10">
        <f>SUMIFS(Concentrado!H$2:H$199,Concentrado!$A$2:$A$199,"="&amp;$A4,Concentrado!$B$2:$B$199, "=Querétaro")</f>
        <v>9</v>
      </c>
      <c r="H4" s="10">
        <f>SUMIFS(Concentrado!I$2:I$199,Concentrado!$A$2:$A$199,"="&amp;$A4,Concentrado!$B$2:$B$199, "=Querétaro")</f>
        <v>49645</v>
      </c>
    </row>
    <row r="5" spans="1:8" x14ac:dyDescent="0.25">
      <c r="A5" s="7">
        <v>2020</v>
      </c>
      <c r="B5" s="10">
        <f>SUMIFS(Concentrado!C$2:C$199,Concentrado!$A$2:$A$199,"="&amp;$A5,Concentrado!$B$2:$B$199, "=Querétaro")</f>
        <v>1499</v>
      </c>
      <c r="C5" s="10">
        <f>SUMIFS(Concentrado!D$2:D$199,Concentrado!$A$2:$A$199,"="&amp;$A5,Concentrado!$B$2:$B$199, "=Querétaro")</f>
        <v>33952</v>
      </c>
      <c r="D5" s="10">
        <f>SUMIFS(Concentrado!E$2:E$199,Concentrado!$A$2:$A$199,"="&amp;$A5,Concentrado!$B$2:$B$199, "=Querétaro")</f>
        <v>92</v>
      </c>
      <c r="E5" s="10">
        <f>SUMIFS(Concentrado!F$2:F$199,Concentrado!$A$2:$A$199,"="&amp;$A5,Concentrado!$B$2:$B$199, "=Querétaro")</f>
        <v>7</v>
      </c>
      <c r="F5" s="10">
        <f>SUMIFS(Concentrado!G$2:G$199,Concentrado!$A$2:$A$199,"="&amp;$A5,Concentrado!$B$2:$B$199, "=Querétaro")</f>
        <v>245</v>
      </c>
      <c r="G5" s="10">
        <f>SUMIFS(Concentrado!H$2:H$199,Concentrado!$A$2:$A$199,"="&amp;$A5,Concentrado!$B$2:$B$199, "=Querétaro")</f>
        <v>10</v>
      </c>
      <c r="H5" s="10">
        <f>SUMIFS(Concentrado!I$2:I$199,Concentrado!$A$2:$A$199,"="&amp;$A5,Concentrado!$B$2:$B$199, "=Querétaro")</f>
        <v>35805</v>
      </c>
    </row>
    <row r="6" spans="1:8" x14ac:dyDescent="0.25">
      <c r="A6" s="7">
        <v>2021</v>
      </c>
      <c r="B6" s="10">
        <f>SUMIFS(Concentrado!C$2:C$199,Concentrado!$A$2:$A$199,"="&amp;$A6,Concentrado!$B$2:$B$199, "=Querétaro")</f>
        <v>2443</v>
      </c>
      <c r="C6" s="10">
        <f>SUMIFS(Concentrado!D$2:D$199,Concentrado!$A$2:$A$199,"="&amp;$A6,Concentrado!$B$2:$B$199, "=Querétaro")</f>
        <v>35885</v>
      </c>
      <c r="D6" s="10">
        <f>SUMIFS(Concentrado!E$2:E$199,Concentrado!$A$2:$A$199,"="&amp;$A6,Concentrado!$B$2:$B$199, "=Querétaro")</f>
        <v>15</v>
      </c>
      <c r="E6" s="10">
        <f>SUMIFS(Concentrado!F$2:F$199,Concentrado!$A$2:$A$199,"="&amp;$A6,Concentrado!$B$2:$B$199, "=Querétaro")</f>
        <v>306</v>
      </c>
      <c r="F6" s="10">
        <f>SUMIFS(Concentrado!G$2:G$199,Concentrado!$A$2:$A$199,"="&amp;$A6,Concentrado!$B$2:$B$199, "=Querétaro")</f>
        <v>225</v>
      </c>
      <c r="G6" s="10">
        <f>SUMIFS(Concentrado!H$2:H$199,Concentrado!$A$2:$A$199,"="&amp;$A6,Concentrado!$B$2:$B$199, "=Querétaro")</f>
        <v>0</v>
      </c>
      <c r="H6" s="10">
        <f>SUMIFS(Concentrado!I$2:I$199,Concentrado!$A$2:$A$199,"="&amp;$A6,Concentrado!$B$2:$B$199, "=Querétaro")</f>
        <v>38874</v>
      </c>
    </row>
    <row r="7" spans="1:8" x14ac:dyDescent="0.25">
      <c r="A7" s="7">
        <v>2022</v>
      </c>
      <c r="B7" s="10">
        <f>SUMIFS(Concentrado!C$2:C$199,Concentrado!$A$2:$A$199,"="&amp;$A7,Concentrado!$B$2:$B$199, "=Querétaro")</f>
        <v>3972</v>
      </c>
      <c r="C7" s="10">
        <f>SUMIFS(Concentrado!D$2:D$199,Concentrado!$A$2:$A$199,"="&amp;$A7,Concentrado!$B$2:$B$199, "=Querétaro")</f>
        <v>40370</v>
      </c>
      <c r="D7" s="10">
        <f>SUMIFS(Concentrado!E$2:E$199,Concentrado!$A$2:$A$199,"="&amp;$A7,Concentrado!$B$2:$B$199, "=Querétaro")</f>
        <v>1462</v>
      </c>
      <c r="E7" s="10">
        <f>SUMIFS(Concentrado!F$2:F$199,Concentrado!$A$2:$A$199,"="&amp;$A7,Concentrado!$B$2:$B$199, "=Querétaro")</f>
        <v>378</v>
      </c>
      <c r="F7" s="10">
        <f>SUMIFS(Concentrado!G$2:G$199,Concentrado!$A$2:$A$199,"="&amp;$A7,Concentrado!$B$2:$B$199, "=Querétaro")</f>
        <v>190</v>
      </c>
      <c r="G7" s="10">
        <f>SUMIFS(Concentrado!H$2:H$199,Concentrado!$A$2:$A$199,"="&amp;$A7,Concentrado!$B$2:$B$199, "=Querétaro")</f>
        <v>0</v>
      </c>
      <c r="H7" s="10">
        <f>SUMIFS(Concentrado!I$2:I$199,Concentrado!$A$2:$A$199,"="&amp;$A7,Concentrado!$B$2:$B$199, "=Querétaro")</f>
        <v>46372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7" sqref="H7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"=Quintana Roo")</f>
        <v>1047</v>
      </c>
      <c r="C2" s="10">
        <f>SUMIFS(Concentrado!D$2:D$199,Concentrado!$A$2:$A$199,"="&amp;$A2,Concentrado!$B$2:$B$199, "=Quintana Roo")</f>
        <v>32007</v>
      </c>
      <c r="D2" s="10">
        <f>SUMIFS(Concentrado!E$2:E$199,Concentrado!$A$2:$A$199,"="&amp;$A2,Concentrado!$B$2:$B$199, "=Quintana Roo")</f>
        <v>1172</v>
      </c>
      <c r="E2" s="10">
        <f>SUMIFS(Concentrado!F$2:F$199,Concentrado!$A$2:$A$199,"="&amp;$A2,Concentrado!$B$2:$B$199, "=Quintana Roo")</f>
        <v>0</v>
      </c>
      <c r="F2" s="10">
        <f>SUMIFS(Concentrado!G$2:G$199,Concentrado!$A$2:$A$199,"="&amp;$A2,Concentrado!$B$2:$B$199, "=Quintana Roo")</f>
        <v>586</v>
      </c>
      <c r="G2" s="10">
        <f>SUMIFS(Concentrado!H$2:H$199,Concentrado!$A$2:$A$199,"="&amp;$A2,Concentrado!$B$2:$B$199, "=Quintana Roo")</f>
        <v>239</v>
      </c>
      <c r="H2" s="10">
        <f>SUMIFS(Concentrado!I$2:I$199,Concentrado!$A$2:$A$199,"="&amp;$A2,Concentrado!$B$2:$B$199, "=Quintana Roo")</f>
        <v>35051</v>
      </c>
    </row>
    <row r="3" spans="1:8" x14ac:dyDescent="0.25">
      <c r="A3" s="7">
        <v>2018</v>
      </c>
      <c r="B3" s="10">
        <f>SUMIFS(Concentrado!C$2:C$199,Concentrado!$A$2:$A$199,"="&amp;$A3,Concentrado!$B$2:$B$199, "=Quintana Roo")</f>
        <v>3101</v>
      </c>
      <c r="C3" s="10">
        <f>SUMIFS(Concentrado!D$2:D$199,Concentrado!$A$2:$A$199,"="&amp;$A3,Concentrado!$B$2:$B$199, "=Quintana Roo")</f>
        <v>36309</v>
      </c>
      <c r="D3" s="10">
        <f>SUMIFS(Concentrado!E$2:E$199,Concentrado!$A$2:$A$199,"="&amp;$A3,Concentrado!$B$2:$B$199, "=Quintana Roo")</f>
        <v>321</v>
      </c>
      <c r="E3" s="10">
        <f>SUMIFS(Concentrado!F$2:F$199,Concentrado!$A$2:$A$199,"="&amp;$A3,Concentrado!$B$2:$B$199, "=Quintana Roo")</f>
        <v>27</v>
      </c>
      <c r="F3" s="10">
        <f>SUMIFS(Concentrado!G$2:G$199,Concentrado!$A$2:$A$199,"="&amp;$A3,Concentrado!$B$2:$B$199, "=Quintana Roo")</f>
        <v>549</v>
      </c>
      <c r="G3" s="10">
        <f>SUMIFS(Concentrado!H$2:H$199,Concentrado!$A$2:$A$199,"="&amp;$A3,Concentrado!$B$2:$B$199, "=Quintana Roo")</f>
        <v>13</v>
      </c>
      <c r="H3" s="10">
        <f>SUMIFS(Concentrado!I$2:I$199,Concentrado!$A$2:$A$199,"="&amp;$A3,Concentrado!$B$2:$B$199, "=Quintana Roo")</f>
        <v>40320</v>
      </c>
    </row>
    <row r="4" spans="1:8" x14ac:dyDescent="0.25">
      <c r="A4" s="7">
        <v>2019</v>
      </c>
      <c r="B4" s="10">
        <f>SUMIFS(Concentrado!C$2:C$199,Concentrado!$A$2:$A$199,"="&amp;$A4,Concentrado!$B$2:$B$199, "=Quintana Roo")</f>
        <v>3769</v>
      </c>
      <c r="C4" s="10">
        <f>SUMIFS(Concentrado!D$2:D$199,Concentrado!$A$2:$A$199,"="&amp;$A4,Concentrado!$B$2:$B$199, "=Quintana Roo")</f>
        <v>33143</v>
      </c>
      <c r="D4" s="10">
        <f>SUMIFS(Concentrado!E$2:E$199,Concentrado!$A$2:$A$199,"="&amp;$A4,Concentrado!$B$2:$B$199, "=Quintana Roo")</f>
        <v>267</v>
      </c>
      <c r="E4" s="10">
        <f>SUMIFS(Concentrado!F$2:F$199,Concentrado!$A$2:$A$199,"="&amp;$A4,Concentrado!$B$2:$B$199, "=Quintana Roo")</f>
        <v>0</v>
      </c>
      <c r="F4" s="10">
        <f>SUMIFS(Concentrado!G$2:G$199,Concentrado!$A$2:$A$199,"="&amp;$A4,Concentrado!$B$2:$B$199, "=Quintana Roo")</f>
        <v>731</v>
      </c>
      <c r="G4" s="10">
        <f>SUMIFS(Concentrado!H$2:H$199,Concentrado!$A$2:$A$199,"="&amp;$A4,Concentrado!$B$2:$B$199, "=Quintana Roo")</f>
        <v>193</v>
      </c>
      <c r="H4" s="10">
        <f>SUMIFS(Concentrado!I$2:I$199,Concentrado!$A$2:$A$199,"="&amp;$A4,Concentrado!$B$2:$B$199, "=Quintana Roo")</f>
        <v>38103</v>
      </c>
    </row>
    <row r="5" spans="1:8" x14ac:dyDescent="0.25">
      <c r="A5" s="7">
        <v>2020</v>
      </c>
      <c r="B5" s="10">
        <f>SUMIFS(Concentrado!C$2:C$199,Concentrado!$A$2:$A$199,"="&amp;$A5,Concentrado!$B$2:$B$199, "=Quintana Roo")</f>
        <v>1874</v>
      </c>
      <c r="C5" s="10">
        <f>SUMIFS(Concentrado!D$2:D$199,Concentrado!$A$2:$A$199,"="&amp;$A5,Concentrado!$B$2:$B$199, "=Quintana Roo")</f>
        <v>28322</v>
      </c>
      <c r="D5" s="10">
        <f>SUMIFS(Concentrado!E$2:E$199,Concentrado!$A$2:$A$199,"="&amp;$A5,Concentrado!$B$2:$B$199, "=Quintana Roo")</f>
        <v>107</v>
      </c>
      <c r="E5" s="10">
        <f>SUMIFS(Concentrado!F$2:F$199,Concentrado!$A$2:$A$199,"="&amp;$A5,Concentrado!$B$2:$B$199, "=Quintana Roo")</f>
        <v>289</v>
      </c>
      <c r="F5" s="10">
        <f>SUMIFS(Concentrado!G$2:G$199,Concentrado!$A$2:$A$199,"="&amp;$A5,Concentrado!$B$2:$B$199, "=Quintana Roo")</f>
        <v>514</v>
      </c>
      <c r="G5" s="10">
        <f>SUMIFS(Concentrado!H$2:H$199,Concentrado!$A$2:$A$199,"="&amp;$A5,Concentrado!$B$2:$B$199, "=Quintana Roo")</f>
        <v>34</v>
      </c>
      <c r="H5" s="10">
        <f>SUMIFS(Concentrado!I$2:I$199,Concentrado!$A$2:$A$199,"="&amp;$A5,Concentrado!$B$2:$B$199, "=Quintana Roo")</f>
        <v>31140</v>
      </c>
    </row>
    <row r="6" spans="1:8" x14ac:dyDescent="0.25">
      <c r="A6" s="7">
        <v>2021</v>
      </c>
      <c r="B6" s="10">
        <f>SUMIFS(Concentrado!C$2:C$199,Concentrado!$A$2:$A$199,"="&amp;$A6,Concentrado!$B$2:$B$199, "=Quintana Roo")</f>
        <v>1012</v>
      </c>
      <c r="C6" s="10">
        <f>SUMIFS(Concentrado!D$2:D$199,Concentrado!$A$2:$A$199,"="&amp;$A6,Concentrado!$B$2:$B$199, "=Quintana Roo")</f>
        <v>30938</v>
      </c>
      <c r="D6" s="10">
        <f>SUMIFS(Concentrado!E$2:E$199,Concentrado!$A$2:$A$199,"="&amp;$A6,Concentrado!$B$2:$B$199, "=Quintana Roo")</f>
        <v>136</v>
      </c>
      <c r="E6" s="10">
        <f>SUMIFS(Concentrado!F$2:F$199,Concentrado!$A$2:$A$199,"="&amp;$A6,Concentrado!$B$2:$B$199, "=Quintana Roo")</f>
        <v>737</v>
      </c>
      <c r="F6" s="10">
        <f>SUMIFS(Concentrado!G$2:G$199,Concentrado!$A$2:$A$199,"="&amp;$A6,Concentrado!$B$2:$B$199, "=Quintana Roo")</f>
        <v>78</v>
      </c>
      <c r="G6" s="10">
        <f>SUMIFS(Concentrado!H$2:H$199,Concentrado!$A$2:$A$199,"="&amp;$A6,Concentrado!$B$2:$B$199, "=Quintana Roo")</f>
        <v>0</v>
      </c>
      <c r="H6" s="10">
        <f>SUMIFS(Concentrado!I$2:I$199,Concentrado!$A$2:$A$199,"="&amp;$A6,Concentrado!$B$2:$B$199, "=Quintana Roo")</f>
        <v>32901</v>
      </c>
    </row>
    <row r="7" spans="1:8" x14ac:dyDescent="0.25">
      <c r="A7" s="7">
        <v>2022</v>
      </c>
      <c r="B7" s="10">
        <f>SUMIFS(Concentrado!C$2:C$199,Concentrado!$A$2:$A$199,"="&amp;$A7,Concentrado!$B$2:$B$199, "=Quintana Roo")</f>
        <v>3528</v>
      </c>
      <c r="C7" s="10">
        <f>SUMIFS(Concentrado!D$2:D$199,Concentrado!$A$2:$A$199,"="&amp;$A7,Concentrado!$B$2:$B$199, "=Quintana Roo")</f>
        <v>27370</v>
      </c>
      <c r="D7" s="10">
        <f>SUMIFS(Concentrado!E$2:E$199,Concentrado!$A$2:$A$199,"="&amp;$A7,Concentrado!$B$2:$B$199, "=Quintana Roo")</f>
        <v>144</v>
      </c>
      <c r="E7" s="10">
        <f>SUMIFS(Concentrado!F$2:F$199,Concentrado!$A$2:$A$199,"="&amp;$A7,Concentrado!$B$2:$B$199, "=Quintana Roo")</f>
        <v>256</v>
      </c>
      <c r="F7" s="10">
        <f>SUMIFS(Concentrado!G$2:G$199,Concentrado!$A$2:$A$199,"="&amp;$A7,Concentrado!$B$2:$B$199, "=Quintana Roo")</f>
        <v>914</v>
      </c>
      <c r="G7" s="10">
        <f>SUMIFS(Concentrado!H$2:H$199,Concentrado!$A$2:$A$199,"="&amp;$A7,Concentrado!$B$2:$B$199, "=Quintana Roo")</f>
        <v>0</v>
      </c>
      <c r="H7" s="10">
        <f>SUMIFS(Concentrado!I$2:I$199,Concentrado!$A$2:$A$199,"="&amp;$A7,Concentrado!$B$2:$B$199, "=Quintana Roo")</f>
        <v>32212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"=San Luis Potosí")</f>
        <v>10294</v>
      </c>
      <c r="C2" s="10">
        <f>SUMIFS(Concentrado!D$2:D$199,Concentrado!$A$2:$A$199,"="&amp;$A2,Concentrado!$B$2:$B$199, "=San Luis Potosí")</f>
        <v>47933</v>
      </c>
      <c r="D2" s="10">
        <f>SUMIFS(Concentrado!E$2:E$199,Concentrado!$A$2:$A$199,"="&amp;$A2,Concentrado!$B$2:$B$199, "=San Luis Potosí")</f>
        <v>4709</v>
      </c>
      <c r="E2" s="10">
        <f>SUMIFS(Concentrado!F$2:F$199,Concentrado!$A$2:$A$199,"="&amp;$A2,Concentrado!$B$2:$B$199, "=San Luis Potosí")</f>
        <v>0</v>
      </c>
      <c r="F2" s="10">
        <f>SUMIFS(Concentrado!G$2:G$199,Concentrado!$A$2:$A$199,"="&amp;$A2,Concentrado!$B$2:$B$199, "=San Luis Potosí")</f>
        <v>3328</v>
      </c>
      <c r="G2" s="10">
        <f>SUMIFS(Concentrado!H$2:H$199,Concentrado!$A$2:$A$199,"="&amp;$A2,Concentrado!$B$2:$B$199, "=San Luis Potosí")</f>
        <v>190</v>
      </c>
      <c r="H2" s="10">
        <f>SUMIFS(Concentrado!I$2:I$199,Concentrado!$A$2:$A$199,"="&amp;$A2,Concentrado!$B$2:$B$199, "=San Luis Potosí")</f>
        <v>66454</v>
      </c>
    </row>
    <row r="3" spans="1:8" x14ac:dyDescent="0.25">
      <c r="A3" s="7">
        <v>2018</v>
      </c>
      <c r="B3" s="10">
        <f>SUMIFS(Concentrado!C$2:C$199,Concentrado!$A$2:$A$199,"="&amp;$A3,Concentrado!$B$2:$B$199, "=San Luis Potosí")</f>
        <v>9604</v>
      </c>
      <c r="C3" s="10">
        <f>SUMIFS(Concentrado!D$2:D$199,Concentrado!$A$2:$A$199,"="&amp;$A3,Concentrado!$B$2:$B$199, "=San Luis Potosí")</f>
        <v>44908</v>
      </c>
      <c r="D3" s="10">
        <f>SUMIFS(Concentrado!E$2:E$199,Concentrado!$A$2:$A$199,"="&amp;$A3,Concentrado!$B$2:$B$199, "=San Luis Potosí")</f>
        <v>4200</v>
      </c>
      <c r="E3" s="10">
        <f>SUMIFS(Concentrado!F$2:F$199,Concentrado!$A$2:$A$199,"="&amp;$A3,Concentrado!$B$2:$B$199, "=San Luis Potosí")</f>
        <v>44</v>
      </c>
      <c r="F3" s="10">
        <f>SUMIFS(Concentrado!G$2:G$199,Concentrado!$A$2:$A$199,"="&amp;$A3,Concentrado!$B$2:$B$199, "=San Luis Potosí")</f>
        <v>2075</v>
      </c>
      <c r="G3" s="10">
        <f>SUMIFS(Concentrado!H$2:H$199,Concentrado!$A$2:$A$199,"="&amp;$A3,Concentrado!$B$2:$B$199, "=San Luis Potosí")</f>
        <v>1</v>
      </c>
      <c r="H3" s="10">
        <f>SUMIFS(Concentrado!I$2:I$199,Concentrado!$A$2:$A$199,"="&amp;$A3,Concentrado!$B$2:$B$199, "=San Luis Potosí")</f>
        <v>60832</v>
      </c>
    </row>
    <row r="4" spans="1:8" x14ac:dyDescent="0.25">
      <c r="A4" s="7">
        <v>2019</v>
      </c>
      <c r="B4" s="10">
        <f>SUMIFS(Concentrado!C$2:C$199,Concentrado!$A$2:$A$199,"="&amp;$A4,Concentrado!$B$2:$B$199, "=San Luis Potosí")</f>
        <v>7042</v>
      </c>
      <c r="C4" s="10">
        <f>SUMIFS(Concentrado!D$2:D$199,Concentrado!$A$2:$A$199,"="&amp;$A4,Concentrado!$B$2:$B$199, "=San Luis Potosí")</f>
        <v>43428</v>
      </c>
      <c r="D4" s="10">
        <f>SUMIFS(Concentrado!E$2:E$199,Concentrado!$A$2:$A$199,"="&amp;$A4,Concentrado!$B$2:$B$199, "=San Luis Potosí")</f>
        <v>2851</v>
      </c>
      <c r="E4" s="10">
        <f>SUMIFS(Concentrado!F$2:F$199,Concentrado!$A$2:$A$199,"="&amp;$A4,Concentrado!$B$2:$B$199, "=San Luis Potosí")</f>
        <v>31</v>
      </c>
      <c r="F4" s="10">
        <f>SUMIFS(Concentrado!G$2:G$199,Concentrado!$A$2:$A$199,"="&amp;$A4,Concentrado!$B$2:$B$199, "=San Luis Potosí")</f>
        <v>1747</v>
      </c>
      <c r="G4" s="10">
        <f>SUMIFS(Concentrado!H$2:H$199,Concentrado!$A$2:$A$199,"="&amp;$A4,Concentrado!$B$2:$B$199, "=San Luis Potosí")</f>
        <v>4</v>
      </c>
      <c r="H4" s="10">
        <f>SUMIFS(Concentrado!I$2:I$199,Concentrado!$A$2:$A$199,"="&amp;$A4,Concentrado!$B$2:$B$199, "=San Luis Potosí")</f>
        <v>55103</v>
      </c>
    </row>
    <row r="5" spans="1:8" x14ac:dyDescent="0.25">
      <c r="A5" s="7">
        <v>2020</v>
      </c>
      <c r="B5" s="10">
        <f>SUMIFS(Concentrado!C$2:C$199,Concentrado!$A$2:$A$199,"="&amp;$A5,Concentrado!$B$2:$B$199, "=San Luis Potosí")</f>
        <v>2114</v>
      </c>
      <c r="C5" s="10">
        <f>SUMIFS(Concentrado!D$2:D$199,Concentrado!$A$2:$A$199,"="&amp;$A5,Concentrado!$B$2:$B$199, "=San Luis Potosí")</f>
        <v>36113</v>
      </c>
      <c r="D5" s="10">
        <f>SUMIFS(Concentrado!E$2:E$199,Concentrado!$A$2:$A$199,"="&amp;$A5,Concentrado!$B$2:$B$199, "=San Luis Potosí")</f>
        <v>1667</v>
      </c>
      <c r="E5" s="10">
        <f>SUMIFS(Concentrado!F$2:F$199,Concentrado!$A$2:$A$199,"="&amp;$A5,Concentrado!$B$2:$B$199, "=San Luis Potosí")</f>
        <v>23</v>
      </c>
      <c r="F5" s="10">
        <f>SUMIFS(Concentrado!G$2:G$199,Concentrado!$A$2:$A$199,"="&amp;$A5,Concentrado!$B$2:$B$199, "=San Luis Potosí")</f>
        <v>1274</v>
      </c>
      <c r="G5" s="10">
        <f>SUMIFS(Concentrado!H$2:H$199,Concentrado!$A$2:$A$199,"="&amp;$A5,Concentrado!$B$2:$B$199, "=San Luis Potosí")</f>
        <v>8</v>
      </c>
      <c r="H5" s="10">
        <f>SUMIFS(Concentrado!I$2:I$199,Concentrado!$A$2:$A$199,"="&amp;$A5,Concentrado!$B$2:$B$199, "=San Luis Potosí")</f>
        <v>41199</v>
      </c>
    </row>
    <row r="6" spans="1:8" x14ac:dyDescent="0.25">
      <c r="A6" s="7">
        <v>2021</v>
      </c>
      <c r="B6" s="10">
        <f>SUMIFS(Concentrado!C$2:C$199,Concentrado!$A$2:$A$199,"="&amp;$A6,Concentrado!$B$2:$B$199, "=San Luis Potosí")</f>
        <v>1658</v>
      </c>
      <c r="C6" s="10">
        <f>SUMIFS(Concentrado!D$2:D$199,Concentrado!$A$2:$A$199,"="&amp;$A6,Concentrado!$B$2:$B$199, "=San Luis Potosí")</f>
        <v>34049</v>
      </c>
      <c r="D6" s="10">
        <f>SUMIFS(Concentrado!E$2:E$199,Concentrado!$A$2:$A$199,"="&amp;$A6,Concentrado!$B$2:$B$199, "=San Luis Potosí")</f>
        <v>2279</v>
      </c>
      <c r="E6" s="10">
        <f>SUMIFS(Concentrado!F$2:F$199,Concentrado!$A$2:$A$199,"="&amp;$A6,Concentrado!$B$2:$B$199, "=San Luis Potosí")</f>
        <v>12</v>
      </c>
      <c r="F6" s="10">
        <f>SUMIFS(Concentrado!G$2:G$199,Concentrado!$A$2:$A$199,"="&amp;$A6,Concentrado!$B$2:$B$199, "=San Luis Potosí")</f>
        <v>1763</v>
      </c>
      <c r="G6" s="10">
        <f>SUMIFS(Concentrado!H$2:H$199,Concentrado!$A$2:$A$199,"="&amp;$A6,Concentrado!$B$2:$B$199, "=San Luis Potosí")</f>
        <v>0</v>
      </c>
      <c r="H6" s="10">
        <f>SUMIFS(Concentrado!I$2:I$199,Concentrado!$A$2:$A$199,"="&amp;$A6,Concentrado!$B$2:$B$199, "=San Luis Potosí")</f>
        <v>39761</v>
      </c>
    </row>
    <row r="7" spans="1:8" x14ac:dyDescent="0.25">
      <c r="A7" s="7">
        <v>2022</v>
      </c>
      <c r="B7" s="10">
        <f>SUMIFS(Concentrado!C$2:C$199,Concentrado!$A$2:$A$199,"="&amp;$A7,Concentrado!$B$2:$B$199, "=San Luis Potosí")</f>
        <v>2790</v>
      </c>
      <c r="C7" s="10">
        <f>SUMIFS(Concentrado!D$2:D$199,Concentrado!$A$2:$A$199,"="&amp;$A7,Concentrado!$B$2:$B$199, "=San Luis Potosí")</f>
        <v>31962</v>
      </c>
      <c r="D7" s="10">
        <f>SUMIFS(Concentrado!E$2:E$199,Concentrado!$A$2:$A$199,"="&amp;$A7,Concentrado!$B$2:$B$199, "=San Luis Potosí")</f>
        <v>2427</v>
      </c>
      <c r="E7" s="10">
        <f>SUMIFS(Concentrado!F$2:F$199,Concentrado!$A$2:$A$199,"="&amp;$A7,Concentrado!$B$2:$B$199, "=San Luis Potosí")</f>
        <v>7</v>
      </c>
      <c r="F7" s="10">
        <f>SUMIFS(Concentrado!G$2:G$199,Concentrado!$A$2:$A$199,"="&amp;$A7,Concentrado!$B$2:$B$199, "=San Luis Potosí")</f>
        <v>1720</v>
      </c>
      <c r="G7" s="10">
        <f>SUMIFS(Concentrado!H$2:H$199,Concentrado!$A$2:$A$199,"="&amp;$A7,Concentrado!$B$2:$B$199, "=San Luis Potosí")</f>
        <v>0</v>
      </c>
      <c r="H7" s="10">
        <f>SUMIFS(Concentrado!I$2:I$199,Concentrado!$A$2:$A$199,"="&amp;$A7,Concentrado!$B$2:$B$199, "=San Luis Potosí")</f>
        <v>38906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7" sqref="H7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"=Sinaloa")</f>
        <v>3969</v>
      </c>
      <c r="C2" s="10">
        <f>SUMIFS(Concentrado!D$2:D$199,Concentrado!$A$2:$A$199,"="&amp;$A2,Concentrado!$B$2:$B$199, "=Sinaloa")</f>
        <v>25080</v>
      </c>
      <c r="D2" s="10">
        <f>SUMIFS(Concentrado!E$2:E$199,Concentrado!$A$2:$A$199,"="&amp;$A2,Concentrado!$B$2:$B$199, "=Sinaloa")</f>
        <v>396</v>
      </c>
      <c r="E2" s="10">
        <f>SUMIFS(Concentrado!F$2:F$199,Concentrado!$A$2:$A$199,"="&amp;$A2,Concentrado!$B$2:$B$199, "=Sinaloa")</f>
        <v>0</v>
      </c>
      <c r="F2" s="10">
        <f>SUMIFS(Concentrado!G$2:G$199,Concentrado!$A$2:$A$199,"="&amp;$A2,Concentrado!$B$2:$B$199, "=Sinaloa")</f>
        <v>23556</v>
      </c>
      <c r="G2" s="10">
        <f>SUMIFS(Concentrado!H$2:H$199,Concentrado!$A$2:$A$199,"="&amp;$A2,Concentrado!$B$2:$B$199, "=Sinaloa")</f>
        <v>2</v>
      </c>
      <c r="H2" s="10">
        <f>SUMIFS(Concentrado!I$2:I$199,Concentrado!$A$2:$A$199,"="&amp;$A2,Concentrado!$B$2:$B$199, "=Sinaloa")</f>
        <v>53003</v>
      </c>
    </row>
    <row r="3" spans="1:8" x14ac:dyDescent="0.25">
      <c r="A3" s="7">
        <v>2018</v>
      </c>
      <c r="B3" s="10">
        <f>SUMIFS(Concentrado!C$2:C$199,Concentrado!$A$2:$A$199,"="&amp;$A3,Concentrado!$B$2:$B$199, "=Sinaloa")</f>
        <v>3079</v>
      </c>
      <c r="C3" s="10">
        <f>SUMIFS(Concentrado!D$2:D$199,Concentrado!$A$2:$A$199,"="&amp;$A3,Concentrado!$B$2:$B$199, "=Sinaloa")</f>
        <v>29305</v>
      </c>
      <c r="D3" s="10">
        <f>SUMIFS(Concentrado!E$2:E$199,Concentrado!$A$2:$A$199,"="&amp;$A3,Concentrado!$B$2:$B$199, "=Sinaloa")</f>
        <v>80</v>
      </c>
      <c r="E3" s="10">
        <f>SUMIFS(Concentrado!F$2:F$199,Concentrado!$A$2:$A$199,"="&amp;$A3,Concentrado!$B$2:$B$199, "=Sinaloa")</f>
        <v>0</v>
      </c>
      <c r="F3" s="10">
        <f>SUMIFS(Concentrado!G$2:G$199,Concentrado!$A$2:$A$199,"="&amp;$A3,Concentrado!$B$2:$B$199, "=Sinaloa")</f>
        <v>21676</v>
      </c>
      <c r="G3" s="10">
        <f>SUMIFS(Concentrado!H$2:H$199,Concentrado!$A$2:$A$199,"="&amp;$A3,Concentrado!$B$2:$B$199, "=Sinaloa")</f>
        <v>2</v>
      </c>
      <c r="H3" s="10">
        <f>SUMIFS(Concentrado!I$2:I$199,Concentrado!$A$2:$A$199,"="&amp;$A3,Concentrado!$B$2:$B$199, "=Sinaloa")</f>
        <v>54142</v>
      </c>
    </row>
    <row r="4" spans="1:8" x14ac:dyDescent="0.25">
      <c r="A4" s="7">
        <v>2019</v>
      </c>
      <c r="B4" s="10">
        <f>SUMIFS(Concentrado!C$2:C$199,Concentrado!$A$2:$A$199,"="&amp;$A4,Concentrado!$B$2:$B$199, "=Sinaloa")</f>
        <v>2939</v>
      </c>
      <c r="C4" s="10">
        <f>SUMIFS(Concentrado!D$2:D$199,Concentrado!$A$2:$A$199,"="&amp;$A4,Concentrado!$B$2:$B$199, "=Sinaloa")</f>
        <v>33404</v>
      </c>
      <c r="D4" s="10">
        <f>SUMIFS(Concentrado!E$2:E$199,Concentrado!$A$2:$A$199,"="&amp;$A4,Concentrado!$B$2:$B$199, "=Sinaloa")</f>
        <v>15</v>
      </c>
      <c r="E4" s="10">
        <f>SUMIFS(Concentrado!F$2:F$199,Concentrado!$A$2:$A$199,"="&amp;$A4,Concentrado!$B$2:$B$199, "=Sinaloa")</f>
        <v>0</v>
      </c>
      <c r="F4" s="10">
        <f>SUMIFS(Concentrado!G$2:G$199,Concentrado!$A$2:$A$199,"="&amp;$A4,Concentrado!$B$2:$B$199, "=Sinaloa")</f>
        <v>17930</v>
      </c>
      <c r="G4" s="10">
        <f>SUMIFS(Concentrado!H$2:H$199,Concentrado!$A$2:$A$199,"="&amp;$A4,Concentrado!$B$2:$B$199, "=Sinaloa")</f>
        <v>1</v>
      </c>
      <c r="H4" s="10">
        <f>SUMIFS(Concentrado!I$2:I$199,Concentrado!$A$2:$A$199,"="&amp;$A4,Concentrado!$B$2:$B$199, "=Sinaloa")</f>
        <v>54289</v>
      </c>
    </row>
    <row r="5" spans="1:8" x14ac:dyDescent="0.25">
      <c r="A5" s="7">
        <v>2020</v>
      </c>
      <c r="B5" s="10">
        <f>SUMIFS(Concentrado!C$2:C$199,Concentrado!$A$2:$A$199,"="&amp;$A5,Concentrado!$B$2:$B$199, "=Sinaloa")</f>
        <v>656</v>
      </c>
      <c r="C5" s="10">
        <f>SUMIFS(Concentrado!D$2:D$199,Concentrado!$A$2:$A$199,"="&amp;$A5,Concentrado!$B$2:$B$199, "=Sinaloa")</f>
        <v>24182</v>
      </c>
      <c r="D5" s="10">
        <f>SUMIFS(Concentrado!E$2:E$199,Concentrado!$A$2:$A$199,"="&amp;$A5,Concentrado!$B$2:$B$199, "=Sinaloa")</f>
        <v>1</v>
      </c>
      <c r="E5" s="10">
        <f>SUMIFS(Concentrado!F$2:F$199,Concentrado!$A$2:$A$199,"="&amp;$A5,Concentrado!$B$2:$B$199, "=Sinaloa")</f>
        <v>0</v>
      </c>
      <c r="F5" s="10">
        <f>SUMIFS(Concentrado!G$2:G$199,Concentrado!$A$2:$A$199,"="&amp;$A5,Concentrado!$B$2:$B$199, "=Sinaloa")</f>
        <v>16561</v>
      </c>
      <c r="G5" s="10">
        <f>SUMIFS(Concentrado!H$2:H$199,Concentrado!$A$2:$A$199,"="&amp;$A5,Concentrado!$B$2:$B$199, "=Sinaloa")</f>
        <v>0</v>
      </c>
      <c r="H5" s="10">
        <f>SUMIFS(Concentrado!I$2:I$199,Concentrado!$A$2:$A$199,"="&amp;$A5,Concentrado!$B$2:$B$199, "=Sinaloa")</f>
        <v>41400</v>
      </c>
    </row>
    <row r="6" spans="1:8" x14ac:dyDescent="0.25">
      <c r="A6" s="7">
        <v>2021</v>
      </c>
      <c r="B6" s="10">
        <f>SUMIFS(Concentrado!C$2:C$199,Concentrado!$A$2:$A$199,"="&amp;$A6,Concentrado!$B$2:$B$199, "=Sinaloa")</f>
        <v>776</v>
      </c>
      <c r="C6" s="10">
        <f>SUMIFS(Concentrado!D$2:D$199,Concentrado!$A$2:$A$199,"="&amp;$A6,Concentrado!$B$2:$B$199, "=Sinaloa")</f>
        <v>41140</v>
      </c>
      <c r="D6" s="10">
        <f>SUMIFS(Concentrado!E$2:E$199,Concentrado!$A$2:$A$199,"="&amp;$A6,Concentrado!$B$2:$B$199, "=Sinaloa")</f>
        <v>105</v>
      </c>
      <c r="E6" s="10">
        <f>SUMIFS(Concentrado!F$2:F$199,Concentrado!$A$2:$A$199,"="&amp;$A6,Concentrado!$B$2:$B$199, "=Sinaloa")</f>
        <v>21</v>
      </c>
      <c r="F6" s="10">
        <f>SUMIFS(Concentrado!G$2:G$199,Concentrado!$A$2:$A$199,"="&amp;$A6,Concentrado!$B$2:$B$199, "=Sinaloa")</f>
        <v>284</v>
      </c>
      <c r="G6" s="10">
        <f>SUMIFS(Concentrado!H$2:H$199,Concentrado!$A$2:$A$199,"="&amp;$A6,Concentrado!$B$2:$B$199, "=Sinaloa")</f>
        <v>0</v>
      </c>
      <c r="H6" s="10">
        <f>SUMIFS(Concentrado!I$2:I$199,Concentrado!$A$2:$A$199,"="&amp;$A6,Concentrado!$B$2:$B$199, "=Sinaloa")</f>
        <v>42326</v>
      </c>
    </row>
    <row r="7" spans="1:8" x14ac:dyDescent="0.25">
      <c r="A7" s="7">
        <v>2022</v>
      </c>
      <c r="B7" s="10">
        <f>SUMIFS(Concentrado!C$2:C$199,Concentrado!$A$2:$A$199,"="&amp;$A7,Concentrado!$B$2:$B$199, "=Sinaloa")</f>
        <v>1427</v>
      </c>
      <c r="C7" s="10">
        <f>SUMIFS(Concentrado!D$2:D$199,Concentrado!$A$2:$A$199,"="&amp;$A7,Concentrado!$B$2:$B$199, "=Sinaloa")</f>
        <v>42076</v>
      </c>
      <c r="D7" s="10">
        <f>SUMIFS(Concentrado!E$2:E$199,Concentrado!$A$2:$A$199,"="&amp;$A7,Concentrado!$B$2:$B$199, "=Sinaloa")</f>
        <v>133</v>
      </c>
      <c r="E7" s="10">
        <f>SUMIFS(Concentrado!F$2:F$199,Concentrado!$A$2:$A$199,"="&amp;$A7,Concentrado!$B$2:$B$199, "=Sinaloa")</f>
        <v>8</v>
      </c>
      <c r="F7" s="10">
        <f>SUMIFS(Concentrado!G$2:G$199,Concentrado!$A$2:$A$199,"="&amp;$A7,Concentrado!$B$2:$B$199, "=Sinaloa")</f>
        <v>222</v>
      </c>
      <c r="G7" s="10">
        <f>SUMIFS(Concentrado!H$2:H$199,Concentrado!$A$2:$A$199,"="&amp;$A7,Concentrado!$B$2:$B$199, "=Sinaloa")</f>
        <v>0</v>
      </c>
      <c r="H7" s="10">
        <f>SUMIFS(Concentrado!I$2:I$199,Concentrado!$A$2:$A$199,"="&amp;$A7,Concentrado!$B$2:$B$199, "=Sinaloa")</f>
        <v>43866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"=Sonora")</f>
        <v>36824</v>
      </c>
      <c r="C2" s="10">
        <f>SUMIFS(Concentrado!D$2:D$199,Concentrado!$A$2:$A$199,"="&amp;$A2,Concentrado!$B$2:$B$199, "=Sonora")</f>
        <v>54813</v>
      </c>
      <c r="D2" s="10">
        <f>SUMIFS(Concentrado!E$2:E$199,Concentrado!$A$2:$A$199,"="&amp;$A2,Concentrado!$B$2:$B$199, "=Sonora")</f>
        <v>2970</v>
      </c>
      <c r="E2" s="10">
        <f>SUMIFS(Concentrado!F$2:F$199,Concentrado!$A$2:$A$199,"="&amp;$A2,Concentrado!$B$2:$B$199, "=Sonora")</f>
        <v>0</v>
      </c>
      <c r="F2" s="10">
        <f>SUMIFS(Concentrado!G$2:G$199,Concentrado!$A$2:$A$199,"="&amp;$A2,Concentrado!$B$2:$B$199, "=Sonora")</f>
        <v>2324</v>
      </c>
      <c r="G2" s="10">
        <f>SUMIFS(Concentrado!H$2:H$199,Concentrado!$A$2:$A$199,"="&amp;$A2,Concentrado!$B$2:$B$199, "=Sonora")</f>
        <v>32</v>
      </c>
      <c r="H2" s="10">
        <f>SUMIFS(Concentrado!I$2:I$199,Concentrado!$A$2:$A$199,"="&amp;$A2,Concentrado!$B$2:$B$199, "=Sonora")</f>
        <v>96963</v>
      </c>
    </row>
    <row r="3" spans="1:8" x14ac:dyDescent="0.25">
      <c r="A3" s="7">
        <v>2018</v>
      </c>
      <c r="B3" s="10">
        <f>SUMIFS(Concentrado!C$2:C$199,Concentrado!$A$2:$A$199,"="&amp;$A3,Concentrado!$B$2:$B$199, "=Sonora")</f>
        <v>35274</v>
      </c>
      <c r="C3" s="10">
        <f>SUMIFS(Concentrado!D$2:D$199,Concentrado!$A$2:$A$199,"="&amp;$A3,Concentrado!$B$2:$B$199, "=Sonora")</f>
        <v>49828</v>
      </c>
      <c r="D3" s="10">
        <f>SUMIFS(Concentrado!E$2:E$199,Concentrado!$A$2:$A$199,"="&amp;$A3,Concentrado!$B$2:$B$199, "=Sonora")</f>
        <v>2693</v>
      </c>
      <c r="E3" s="10">
        <f>SUMIFS(Concentrado!F$2:F$199,Concentrado!$A$2:$A$199,"="&amp;$A3,Concentrado!$B$2:$B$199, "=Sonora")</f>
        <v>321</v>
      </c>
      <c r="F3" s="10">
        <f>SUMIFS(Concentrado!G$2:G$199,Concentrado!$A$2:$A$199,"="&amp;$A3,Concentrado!$B$2:$B$199, "=Sonora")</f>
        <v>2146</v>
      </c>
      <c r="G3" s="10">
        <f>SUMIFS(Concentrado!H$2:H$199,Concentrado!$A$2:$A$199,"="&amp;$A3,Concentrado!$B$2:$B$199, "=Sonora")</f>
        <v>2</v>
      </c>
      <c r="H3" s="10">
        <f>SUMIFS(Concentrado!I$2:I$199,Concentrado!$A$2:$A$199,"="&amp;$A3,Concentrado!$B$2:$B$199, "=Sonora")</f>
        <v>90264</v>
      </c>
    </row>
    <row r="4" spans="1:8" x14ac:dyDescent="0.25">
      <c r="A4" s="7">
        <v>2019</v>
      </c>
      <c r="B4" s="10">
        <f>SUMIFS(Concentrado!C$2:C$199,Concentrado!$A$2:$A$199,"="&amp;$A4,Concentrado!$B$2:$B$199, "=Sonora")</f>
        <v>39218</v>
      </c>
      <c r="C4" s="10">
        <f>SUMIFS(Concentrado!D$2:D$199,Concentrado!$A$2:$A$199,"="&amp;$A4,Concentrado!$B$2:$B$199, "=Sonora")</f>
        <v>45519</v>
      </c>
      <c r="D4" s="10">
        <f>SUMIFS(Concentrado!E$2:E$199,Concentrado!$A$2:$A$199,"="&amp;$A4,Concentrado!$B$2:$B$199, "=Sonora")</f>
        <v>2784</v>
      </c>
      <c r="E4" s="10">
        <f>SUMIFS(Concentrado!F$2:F$199,Concentrado!$A$2:$A$199,"="&amp;$A4,Concentrado!$B$2:$B$199, "=Sonora")</f>
        <v>226</v>
      </c>
      <c r="F4" s="10">
        <f>SUMIFS(Concentrado!G$2:G$199,Concentrado!$A$2:$A$199,"="&amp;$A4,Concentrado!$B$2:$B$199, "=Sonora")</f>
        <v>2975</v>
      </c>
      <c r="G4" s="10">
        <f>SUMIFS(Concentrado!H$2:H$199,Concentrado!$A$2:$A$199,"="&amp;$A4,Concentrado!$B$2:$B$199, "=Sonora")</f>
        <v>0</v>
      </c>
      <c r="H4" s="10">
        <f>SUMIFS(Concentrado!I$2:I$199,Concentrado!$A$2:$A$199,"="&amp;$A4,Concentrado!$B$2:$B$199, "=Sonora")</f>
        <v>90722</v>
      </c>
    </row>
    <row r="5" spans="1:8" x14ac:dyDescent="0.25">
      <c r="A5" s="7">
        <v>2020</v>
      </c>
      <c r="B5" s="10">
        <f>SUMIFS(Concentrado!C$2:C$199,Concentrado!$A$2:$A$199,"="&amp;$A5,Concentrado!$B$2:$B$199, "=Sonora")</f>
        <v>31319</v>
      </c>
      <c r="C5" s="10">
        <f>SUMIFS(Concentrado!D$2:D$199,Concentrado!$A$2:$A$199,"="&amp;$A5,Concentrado!$B$2:$B$199, "=Sonora")</f>
        <v>35998</v>
      </c>
      <c r="D5" s="10">
        <f>SUMIFS(Concentrado!E$2:E$199,Concentrado!$A$2:$A$199,"="&amp;$A5,Concentrado!$B$2:$B$199, "=Sonora")</f>
        <v>2162</v>
      </c>
      <c r="E5" s="10">
        <f>SUMIFS(Concentrado!F$2:F$199,Concentrado!$A$2:$A$199,"="&amp;$A5,Concentrado!$B$2:$B$199, "=Sonora")</f>
        <v>1</v>
      </c>
      <c r="F5" s="10">
        <f>SUMIFS(Concentrado!G$2:G$199,Concentrado!$A$2:$A$199,"="&amp;$A5,Concentrado!$B$2:$B$199, "=Sonora")</f>
        <v>2196</v>
      </c>
      <c r="G5" s="10">
        <f>SUMIFS(Concentrado!H$2:H$199,Concentrado!$A$2:$A$199,"="&amp;$A5,Concentrado!$B$2:$B$199, "=Sonora")</f>
        <v>0</v>
      </c>
      <c r="H5" s="10">
        <f>SUMIFS(Concentrado!I$2:I$199,Concentrado!$A$2:$A$199,"="&amp;$A5,Concentrado!$B$2:$B$199, "=Sonora")</f>
        <v>71676</v>
      </c>
    </row>
    <row r="6" spans="1:8" x14ac:dyDescent="0.25">
      <c r="A6" s="7">
        <v>2021</v>
      </c>
      <c r="B6" s="10">
        <f>SUMIFS(Concentrado!C$2:C$199,Concentrado!$A$2:$A$199,"="&amp;$A6,Concentrado!$B$2:$B$199, "=Sonora")</f>
        <v>32580</v>
      </c>
      <c r="C6" s="10">
        <f>SUMIFS(Concentrado!D$2:D$199,Concentrado!$A$2:$A$199,"="&amp;$A6,Concentrado!$B$2:$B$199, "=Sonora")</f>
        <v>36422</v>
      </c>
      <c r="D6" s="10">
        <f>SUMIFS(Concentrado!E$2:E$199,Concentrado!$A$2:$A$199,"="&amp;$A6,Concentrado!$B$2:$B$199, "=Sonora")</f>
        <v>2259</v>
      </c>
      <c r="E6" s="10">
        <f>SUMIFS(Concentrado!F$2:F$199,Concentrado!$A$2:$A$199,"="&amp;$A6,Concentrado!$B$2:$B$199, "=Sonora")</f>
        <v>227</v>
      </c>
      <c r="F6" s="10">
        <f>SUMIFS(Concentrado!G$2:G$199,Concentrado!$A$2:$A$199,"="&amp;$A6,Concentrado!$B$2:$B$199, "=Sonora")</f>
        <v>1036</v>
      </c>
      <c r="G6" s="10">
        <f>SUMIFS(Concentrado!H$2:H$199,Concentrado!$A$2:$A$199,"="&amp;$A6,Concentrado!$B$2:$B$199, "=Sonora")</f>
        <v>0</v>
      </c>
      <c r="H6" s="10">
        <f>SUMIFS(Concentrado!I$2:I$199,Concentrado!$A$2:$A$199,"="&amp;$A6,Concentrado!$B$2:$B$199, "=Sonora")</f>
        <v>72524</v>
      </c>
    </row>
    <row r="7" spans="1:8" x14ac:dyDescent="0.25">
      <c r="A7" s="7">
        <v>2022</v>
      </c>
      <c r="B7" s="10">
        <f>SUMIFS(Concentrado!C$2:C$199,Concentrado!$A$2:$A$199,"="&amp;$A7,Concentrado!$B$2:$B$199, "=Sonora")</f>
        <v>31155</v>
      </c>
      <c r="C7" s="10">
        <f>SUMIFS(Concentrado!D$2:D$199,Concentrado!$A$2:$A$199,"="&amp;$A7,Concentrado!$B$2:$B$199, "=Sonora")</f>
        <v>35350</v>
      </c>
      <c r="D7" s="10">
        <f>SUMIFS(Concentrado!E$2:E$199,Concentrado!$A$2:$A$199,"="&amp;$A7,Concentrado!$B$2:$B$199, "=Sonora")</f>
        <v>2004</v>
      </c>
      <c r="E7" s="10">
        <f>SUMIFS(Concentrado!F$2:F$199,Concentrado!$A$2:$A$199,"="&amp;$A7,Concentrado!$B$2:$B$199, "=Sonora")</f>
        <v>125</v>
      </c>
      <c r="F7" s="10">
        <f>SUMIFS(Concentrado!G$2:G$199,Concentrado!$A$2:$A$199,"="&amp;$A7,Concentrado!$B$2:$B$199, "=Sonora")</f>
        <v>1055</v>
      </c>
      <c r="G7" s="10">
        <f>SUMIFS(Concentrado!H$2:H$199,Concentrado!$A$2:$A$199,"="&amp;$A7,Concentrado!$B$2:$B$199, "=Sonora")</f>
        <v>0</v>
      </c>
      <c r="H7" s="10">
        <f>SUMIFS(Concentrado!I$2:I$199,Concentrado!$A$2:$A$199,"="&amp;$A7,Concentrado!$B$2:$B$199, "=Sonora")</f>
        <v>69689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"=Tabasco")</f>
        <v>25064</v>
      </c>
      <c r="C2" s="10">
        <f>SUMIFS(Concentrado!D$2:D$199,Concentrado!$A$2:$A$199,"="&amp;$A2,Concentrado!$B$2:$B$199, "=Tabasco")</f>
        <v>65794</v>
      </c>
      <c r="D2" s="10">
        <f>SUMIFS(Concentrado!E$2:E$199,Concentrado!$A$2:$A$199,"="&amp;$A2,Concentrado!$B$2:$B$199, "=Tabasco")</f>
        <v>6074</v>
      </c>
      <c r="E2" s="10">
        <f>SUMIFS(Concentrado!F$2:F$199,Concentrado!$A$2:$A$199,"="&amp;$A2,Concentrado!$B$2:$B$199, "=Tabasco")</f>
        <v>0</v>
      </c>
      <c r="F2" s="10">
        <f>SUMIFS(Concentrado!G$2:G$199,Concentrado!$A$2:$A$199,"="&amp;$A2,Concentrado!$B$2:$B$199, "=Tabasco")</f>
        <v>698</v>
      </c>
      <c r="G2" s="10">
        <f>SUMIFS(Concentrado!H$2:H$199,Concentrado!$A$2:$A$199,"="&amp;$A2,Concentrado!$B$2:$B$199, "=Tabasco")</f>
        <v>397</v>
      </c>
      <c r="H2" s="10">
        <f>SUMIFS(Concentrado!I$2:I$199,Concentrado!$A$2:$A$199,"="&amp;$A2,Concentrado!$B$2:$B$199, "=Tabasco")</f>
        <v>98027</v>
      </c>
    </row>
    <row r="3" spans="1:8" x14ac:dyDescent="0.25">
      <c r="A3" s="7">
        <v>2018</v>
      </c>
      <c r="B3" s="10">
        <f>SUMIFS(Concentrado!C$2:C$199,Concentrado!$A$2:$A$199,"="&amp;$A3,Concentrado!$B$2:$B$199, "=Tabasco")</f>
        <v>12297</v>
      </c>
      <c r="C3" s="10">
        <f>SUMIFS(Concentrado!D$2:D$199,Concentrado!$A$2:$A$199,"="&amp;$A3,Concentrado!$B$2:$B$199, "=Tabasco")</f>
        <v>65489</v>
      </c>
      <c r="D3" s="10">
        <f>SUMIFS(Concentrado!E$2:E$199,Concentrado!$A$2:$A$199,"="&amp;$A3,Concentrado!$B$2:$B$199, "=Tabasco")</f>
        <v>2807</v>
      </c>
      <c r="E3" s="10">
        <f>SUMIFS(Concentrado!F$2:F$199,Concentrado!$A$2:$A$199,"="&amp;$A3,Concentrado!$B$2:$B$199, "=Tabasco")</f>
        <v>9</v>
      </c>
      <c r="F3" s="10">
        <f>SUMIFS(Concentrado!G$2:G$199,Concentrado!$A$2:$A$199,"="&amp;$A3,Concentrado!$B$2:$B$199, "=Tabasco")</f>
        <v>746</v>
      </c>
      <c r="G3" s="10">
        <f>SUMIFS(Concentrado!H$2:H$199,Concentrado!$A$2:$A$199,"="&amp;$A3,Concentrado!$B$2:$B$199, "=Tabasco")</f>
        <v>19</v>
      </c>
      <c r="H3" s="10">
        <f>SUMIFS(Concentrado!I$2:I$199,Concentrado!$A$2:$A$199,"="&amp;$A3,Concentrado!$B$2:$B$199, "=Tabasco")</f>
        <v>81367</v>
      </c>
    </row>
    <row r="4" spans="1:8" x14ac:dyDescent="0.25">
      <c r="A4" s="7">
        <v>2019</v>
      </c>
      <c r="B4" s="10">
        <f>SUMIFS(Concentrado!C$2:C$199,Concentrado!$A$2:$A$199,"="&amp;$A4,Concentrado!$B$2:$B$199, "=Tabasco")</f>
        <v>28092</v>
      </c>
      <c r="C4" s="10">
        <f>SUMIFS(Concentrado!D$2:D$199,Concentrado!$A$2:$A$199,"="&amp;$A4,Concentrado!$B$2:$B$199, "=Tabasco")</f>
        <v>67925</v>
      </c>
      <c r="D4" s="10">
        <f>SUMIFS(Concentrado!E$2:E$199,Concentrado!$A$2:$A$199,"="&amp;$A4,Concentrado!$B$2:$B$199, "=Tabasco")</f>
        <v>2853</v>
      </c>
      <c r="E4" s="10">
        <f>SUMIFS(Concentrado!F$2:F$199,Concentrado!$A$2:$A$199,"="&amp;$A4,Concentrado!$B$2:$B$199, "=Tabasco")</f>
        <v>8</v>
      </c>
      <c r="F4" s="10">
        <f>SUMIFS(Concentrado!G$2:G$199,Concentrado!$A$2:$A$199,"="&amp;$A4,Concentrado!$B$2:$B$199, "=Tabasco")</f>
        <v>942</v>
      </c>
      <c r="G4" s="10">
        <f>SUMIFS(Concentrado!H$2:H$199,Concentrado!$A$2:$A$199,"="&amp;$A4,Concentrado!$B$2:$B$199, "=Tabasco")</f>
        <v>0</v>
      </c>
      <c r="H4" s="10">
        <f>SUMIFS(Concentrado!I$2:I$199,Concentrado!$A$2:$A$199,"="&amp;$A4,Concentrado!$B$2:$B$199, "=Tabasco")</f>
        <v>99820</v>
      </c>
    </row>
    <row r="5" spans="1:8" x14ac:dyDescent="0.25">
      <c r="A5" s="7">
        <v>2020</v>
      </c>
      <c r="B5" s="10">
        <f>SUMIFS(Concentrado!C$2:C$199,Concentrado!$A$2:$A$199,"="&amp;$A5,Concentrado!$B$2:$B$199, "=Tabasco")</f>
        <v>13856</v>
      </c>
      <c r="C5" s="10">
        <f>SUMIFS(Concentrado!D$2:D$199,Concentrado!$A$2:$A$199,"="&amp;$A5,Concentrado!$B$2:$B$199, "=Tabasco")</f>
        <v>50367</v>
      </c>
      <c r="D5" s="10">
        <f>SUMIFS(Concentrado!E$2:E$199,Concentrado!$A$2:$A$199,"="&amp;$A5,Concentrado!$B$2:$B$199, "=Tabasco")</f>
        <v>3306</v>
      </c>
      <c r="E5" s="10">
        <f>SUMIFS(Concentrado!F$2:F$199,Concentrado!$A$2:$A$199,"="&amp;$A5,Concentrado!$B$2:$B$199, "=Tabasco")</f>
        <v>3</v>
      </c>
      <c r="F5" s="10">
        <f>SUMIFS(Concentrado!G$2:G$199,Concentrado!$A$2:$A$199,"="&amp;$A5,Concentrado!$B$2:$B$199, "=Tabasco")</f>
        <v>909</v>
      </c>
      <c r="G5" s="10">
        <f>SUMIFS(Concentrado!H$2:H$199,Concentrado!$A$2:$A$199,"="&amp;$A5,Concentrado!$B$2:$B$199, "=Tabasco")</f>
        <v>0</v>
      </c>
      <c r="H5" s="10">
        <f>SUMIFS(Concentrado!I$2:I$199,Concentrado!$A$2:$A$199,"="&amp;$A5,Concentrado!$B$2:$B$199, "=Tabasco")</f>
        <v>68441</v>
      </c>
    </row>
    <row r="6" spans="1:8" x14ac:dyDescent="0.25">
      <c r="A6" s="7">
        <v>2021</v>
      </c>
      <c r="B6" s="10">
        <f>SUMIFS(Concentrado!C$2:C$199,Concentrado!$A$2:$A$199,"="&amp;$A6,Concentrado!$B$2:$B$199, "=Tabasco")</f>
        <v>28404</v>
      </c>
      <c r="C6" s="10">
        <f>SUMIFS(Concentrado!D$2:D$199,Concentrado!$A$2:$A$199,"="&amp;$A6,Concentrado!$B$2:$B$199, "=Tabasco")</f>
        <v>58820</v>
      </c>
      <c r="D6" s="10">
        <f>SUMIFS(Concentrado!E$2:E$199,Concentrado!$A$2:$A$199,"="&amp;$A6,Concentrado!$B$2:$B$199, "=Tabasco")</f>
        <v>2998</v>
      </c>
      <c r="E6" s="10">
        <f>SUMIFS(Concentrado!F$2:F$199,Concentrado!$A$2:$A$199,"="&amp;$A6,Concentrado!$B$2:$B$199, "=Tabasco")</f>
        <v>15</v>
      </c>
      <c r="F6" s="10">
        <f>SUMIFS(Concentrado!G$2:G$199,Concentrado!$A$2:$A$199,"="&amp;$A6,Concentrado!$B$2:$B$199, "=Tabasco")</f>
        <v>1508</v>
      </c>
      <c r="G6" s="10">
        <f>SUMIFS(Concentrado!H$2:H$199,Concentrado!$A$2:$A$199,"="&amp;$A6,Concentrado!$B$2:$B$199, "=Tabasco")</f>
        <v>0</v>
      </c>
      <c r="H6" s="10">
        <f>SUMIFS(Concentrado!I$2:I$199,Concentrado!$A$2:$A$199,"="&amp;$A6,Concentrado!$B$2:$B$199, "=Tabasco")</f>
        <v>91745</v>
      </c>
    </row>
    <row r="7" spans="1:8" x14ac:dyDescent="0.25">
      <c r="A7" s="7">
        <v>2022</v>
      </c>
      <c r="B7" s="10">
        <f>SUMIFS(Concentrado!C$2:C$199,Concentrado!$A$2:$A$199,"="&amp;$A7,Concentrado!$B$2:$B$199, "=Tabasco")</f>
        <v>51125</v>
      </c>
      <c r="C7" s="10">
        <f>SUMIFS(Concentrado!D$2:D$199,Concentrado!$A$2:$A$199,"="&amp;$A7,Concentrado!$B$2:$B$199, "=Tabasco")</f>
        <v>62073</v>
      </c>
      <c r="D7" s="10">
        <f>SUMIFS(Concentrado!E$2:E$199,Concentrado!$A$2:$A$199,"="&amp;$A7,Concentrado!$B$2:$B$199, "=Tabasco")</f>
        <v>1197</v>
      </c>
      <c r="E7" s="10">
        <f>SUMIFS(Concentrado!F$2:F$199,Concentrado!$A$2:$A$199,"="&amp;$A7,Concentrado!$B$2:$B$199, "=Tabasco")</f>
        <v>26</v>
      </c>
      <c r="F7" s="10">
        <f>SUMIFS(Concentrado!G$2:G$199,Concentrado!$A$2:$A$199,"="&amp;$A7,Concentrado!$B$2:$B$199, "=Tabasco")</f>
        <v>1238</v>
      </c>
      <c r="G7" s="10">
        <f>SUMIFS(Concentrado!H$2:H$199,Concentrado!$A$2:$A$199,"="&amp;$A7,Concentrado!$B$2:$B$199, "=Tabasco")</f>
        <v>0</v>
      </c>
      <c r="H7" s="10">
        <f>SUMIFS(Concentrado!I$2:I$199,Concentrado!$A$2:$A$199,"="&amp;$A7,Concentrado!$B$2:$B$199, "=Tabasco")</f>
        <v>115659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"=Aguascalientes")</f>
        <v>10158</v>
      </c>
      <c r="C2" s="10">
        <f>SUMIFS(Concentrado!D$2:D$199,Concentrado!$A$2:$A$199,"="&amp;$A2,Concentrado!$B$2:$B$199, "=Aguascalientes")</f>
        <v>31478</v>
      </c>
      <c r="D2" s="10">
        <f>SUMIFS(Concentrado!E$2:E$199,Concentrado!$A$2:$A$199,"="&amp;$A2,Concentrado!$B$2:$B$199, "=Aguascalientes")</f>
        <v>348</v>
      </c>
      <c r="E2" s="10">
        <f>SUMIFS(Concentrado!F$2:F$199,Concentrado!$A$2:$A$199,"="&amp;$A2,Concentrado!$B$2:$B$199, "=Aguascalientes")</f>
        <v>0</v>
      </c>
      <c r="F2" s="10">
        <f>SUMIFS(Concentrado!G$2:G$199,Concentrado!$A$2:$A$199,"="&amp;$A2,Concentrado!$B$2:$B$199, "=Aguascalientes")</f>
        <v>1991</v>
      </c>
      <c r="G2" s="10">
        <f>SUMIFS(Concentrado!H$2:H$199,Concentrado!$A$2:$A$199,"="&amp;$A2,Concentrado!$B$2:$B$199, "=Aguascalientes")</f>
        <v>1</v>
      </c>
      <c r="H2" s="10">
        <f>SUMIFS(Concentrado!I$2:I$199,Concentrado!$A$2:$A$199,"="&amp;$A2,Concentrado!$B$2:$B$199, "=Aguascalientes")</f>
        <v>43976</v>
      </c>
    </row>
    <row r="3" spans="1:8" x14ac:dyDescent="0.25">
      <c r="A3" s="7">
        <v>2018</v>
      </c>
      <c r="B3" s="10">
        <f>SUMIFS(Concentrado!C$2:C$199,Concentrado!$A$2:$A$199,"="&amp;$A3,Concentrado!$B$2:$B$199, "=Aguascalientes")</f>
        <v>8883</v>
      </c>
      <c r="C3" s="10">
        <f>SUMIFS(Concentrado!D$2:D$199,Concentrado!$A$2:$A$199,"="&amp;$A3,Concentrado!$B$2:$B$199, "=Aguascalientes")</f>
        <v>28758</v>
      </c>
      <c r="D3" s="10">
        <f>SUMIFS(Concentrado!E$2:E$199,Concentrado!$A$2:$A$199,"="&amp;$A3,Concentrado!$B$2:$B$199, "=Aguascalientes")</f>
        <v>374</v>
      </c>
      <c r="E3" s="10">
        <f>SUMIFS(Concentrado!F$2:F$199,Concentrado!$A$2:$A$199,"="&amp;$A3,Concentrado!$B$2:$B$199, "=Aguascalientes")</f>
        <v>0</v>
      </c>
      <c r="F3" s="10">
        <f>SUMIFS(Concentrado!G$2:G$199,Concentrado!$A$2:$A$199,"="&amp;$A3,Concentrado!$B$2:$B$199, "=Aguascalientes")</f>
        <v>1145</v>
      </c>
      <c r="G3" s="10">
        <f>SUMIFS(Concentrado!H$2:H$199,Concentrado!$A$2:$A$199,"="&amp;$A3,Concentrado!$B$2:$B$199, "=Aguascalientes")</f>
        <v>0</v>
      </c>
      <c r="H3" s="10">
        <f>SUMIFS(Concentrado!I$2:I$199,Concentrado!$A$2:$A$199,"="&amp;$A3,Concentrado!$B$2:$B$199, "=Aguascalientes")</f>
        <v>39160</v>
      </c>
    </row>
    <row r="4" spans="1:8" x14ac:dyDescent="0.25">
      <c r="A4" s="7">
        <v>2019</v>
      </c>
      <c r="B4" s="10">
        <f>SUMIFS(Concentrado!C$2:C$199,Concentrado!$A$2:$A$199,"="&amp;$A4,Concentrado!$B$2:$B$199, "=Aguascalientes")</f>
        <v>11806</v>
      </c>
      <c r="C4" s="10">
        <f>SUMIFS(Concentrado!D$2:D$199,Concentrado!$A$2:$A$199,"="&amp;$A4,Concentrado!$B$2:$B$199, "=Aguascalientes")</f>
        <v>24517</v>
      </c>
      <c r="D4" s="10">
        <f>SUMIFS(Concentrado!E$2:E$199,Concentrado!$A$2:$A$199,"="&amp;$A4,Concentrado!$B$2:$B$199, "=Aguascalientes")</f>
        <v>483</v>
      </c>
      <c r="E4" s="10">
        <f>SUMIFS(Concentrado!F$2:F$199,Concentrado!$A$2:$A$199,"="&amp;$A4,Concentrado!$B$2:$B$199, "=Aguascalientes")</f>
        <v>0</v>
      </c>
      <c r="F4" s="10">
        <f>SUMIFS(Concentrado!G$2:G$199,Concentrado!$A$2:$A$199,"="&amp;$A4,Concentrado!$B$2:$B$199, "=Aguascalientes")</f>
        <v>1019</v>
      </c>
      <c r="G4" s="10">
        <f>SUMIFS(Concentrado!H$2:H$199,Concentrado!$A$2:$A$199,"="&amp;$A4,Concentrado!$B$2:$B$199, "=Aguascalientes")</f>
        <v>0</v>
      </c>
      <c r="H4" s="10">
        <f>SUMIFS(Concentrado!I$2:I$199,Concentrado!$A$2:$A$199,"="&amp;$A4,Concentrado!$B$2:$B$199, "=Aguascalientes")</f>
        <v>37825</v>
      </c>
    </row>
    <row r="5" spans="1:8" x14ac:dyDescent="0.25">
      <c r="A5" s="7">
        <v>2020</v>
      </c>
      <c r="B5" s="10">
        <f>SUMIFS(Concentrado!C$2:C$199,Concentrado!$A$2:$A$199,"="&amp;$A5,Concentrado!$B$2:$B$199, "=Aguascalientes")</f>
        <v>9452</v>
      </c>
      <c r="C5" s="10">
        <f>SUMIFS(Concentrado!D$2:D$199,Concentrado!$A$2:$A$199,"="&amp;$A5,Concentrado!$B$2:$B$199, "=Aguascalientes")</f>
        <v>20401</v>
      </c>
      <c r="D5" s="10">
        <f>SUMIFS(Concentrado!E$2:E$199,Concentrado!$A$2:$A$199,"="&amp;$A5,Concentrado!$B$2:$B$199, "=Aguascalientes")</f>
        <v>530</v>
      </c>
      <c r="E5" s="10">
        <f>SUMIFS(Concentrado!F$2:F$199,Concentrado!$A$2:$A$199,"="&amp;$A5,Concentrado!$B$2:$B$199, "=Aguascalientes")</f>
        <v>0</v>
      </c>
      <c r="F5" s="10">
        <f>SUMIFS(Concentrado!G$2:G$199,Concentrado!$A$2:$A$199,"="&amp;$A5,Concentrado!$B$2:$B$199, "=Aguascalientes")</f>
        <v>1100</v>
      </c>
      <c r="G5" s="10">
        <f>SUMIFS(Concentrado!H$2:H$199,Concentrado!$A$2:$A$199,"="&amp;$A5,Concentrado!$B$2:$B$199, "=Aguascalientes")</f>
        <v>3</v>
      </c>
      <c r="H5" s="10">
        <f>SUMIFS(Concentrado!I$2:I$199,Concentrado!$A$2:$A$199,"="&amp;$A5,Concentrado!$B$2:$B$199, "=Aguascalientes")</f>
        <v>31486</v>
      </c>
    </row>
    <row r="6" spans="1:8" x14ac:dyDescent="0.25">
      <c r="A6" s="7">
        <v>2021</v>
      </c>
      <c r="B6" s="10">
        <f>SUMIFS(Concentrado!C$2:C$199,Concentrado!$A$2:$A$199,"="&amp;$A6,Concentrado!$B$2:$B$199, "=Aguascalientes")</f>
        <v>10388</v>
      </c>
      <c r="C6" s="10">
        <f>SUMIFS(Concentrado!D$2:D$199,Concentrado!$A$2:$A$199,"="&amp;$A6,Concentrado!$B$2:$B$199, "=Aguascalientes")</f>
        <v>21358</v>
      </c>
      <c r="D6" s="10">
        <f>SUMIFS(Concentrado!E$2:E$199,Concentrado!$A$2:$A$199,"="&amp;$A6,Concentrado!$B$2:$B$199, "=Aguascalientes")</f>
        <v>609</v>
      </c>
      <c r="E6" s="10">
        <f>SUMIFS(Concentrado!F$2:F$199,Concentrado!$A$2:$A$199,"="&amp;$A6,Concentrado!$B$2:$B$199, "=Aguascalientes")</f>
        <v>1156</v>
      </c>
      <c r="F6" s="10">
        <f>SUMIFS(Concentrado!G$2:G$199,Concentrado!$A$2:$A$199,"="&amp;$A6,Concentrado!$B$2:$B$199, "=Aguascalientes")</f>
        <v>14</v>
      </c>
      <c r="G6" s="10">
        <f>SUMIFS(Concentrado!H$2:H$199,Concentrado!$A$2:$A$199,"="&amp;$A6,Concentrado!$B$2:$B$199, "=Aguascalientes")</f>
        <v>1</v>
      </c>
      <c r="H6" s="10">
        <f>SUMIFS(Concentrado!I$2:I$199,Concentrado!$A$2:$A$199,"="&amp;$A6,Concentrado!$B$2:$B$199, "=Aguascalientes")</f>
        <v>33526</v>
      </c>
    </row>
    <row r="7" spans="1:8" x14ac:dyDescent="0.25">
      <c r="A7" s="7">
        <v>2022</v>
      </c>
      <c r="B7" s="10">
        <f>SUMIFS(Concentrado!C$2:C$199,Concentrado!$A$2:$A$199,"="&amp;$A7,Concentrado!$B$2:$B$199, "=Aguascalientes")</f>
        <v>1777</v>
      </c>
      <c r="C7" s="10">
        <f>SUMIFS(Concentrado!D$2:D$199,Concentrado!$A$2:$A$199,"="&amp;$A7,Concentrado!$B$2:$B$199, "=Aguascalientes")</f>
        <v>14993</v>
      </c>
      <c r="D7" s="10">
        <f>SUMIFS(Concentrado!E$2:E$199,Concentrado!$A$2:$A$199,"="&amp;$A7,Concentrado!$B$2:$B$199, "=Aguascalientes")</f>
        <v>23</v>
      </c>
      <c r="E7" s="10">
        <f>SUMIFS(Concentrado!F$2:F$199,Concentrado!$A$2:$A$199,"="&amp;$A7,Concentrado!$B$2:$B$199, "=Aguascalientes")</f>
        <v>4</v>
      </c>
      <c r="F7" s="10">
        <f>SUMIFS(Concentrado!G$2:G$199,Concentrado!$A$2:$A$199,"="&amp;$A7,Concentrado!$B$2:$B$199, "=Aguascalientes")</f>
        <v>0</v>
      </c>
      <c r="G7" s="10">
        <f>SUMIFS(Concentrado!H$2:H$199,Concentrado!$A$2:$A$199,"="&amp;$A7,Concentrado!$B$2:$B$199, "=Aguascalientes")</f>
        <v>0</v>
      </c>
      <c r="H7" s="10">
        <f>SUMIFS(Concentrado!I$2:I$199,Concentrado!$A$2:$A$199,"="&amp;$A7,Concentrado!$B$2:$B$199, "=Aguascalientes")</f>
        <v>16797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"=Tamaulipas")</f>
        <v>4753</v>
      </c>
      <c r="C2" s="10">
        <f>SUMIFS(Concentrado!D$2:D$199,Concentrado!$A$2:$A$199,"="&amp;$A2,Concentrado!$B$2:$B$199, "=Tamaulipas")</f>
        <v>70589</v>
      </c>
      <c r="D2" s="10">
        <f>SUMIFS(Concentrado!E$2:E$199,Concentrado!$A$2:$A$199,"="&amp;$A2,Concentrado!$B$2:$B$199, "=Tamaulipas")</f>
        <v>713</v>
      </c>
      <c r="E2" s="10">
        <f>SUMIFS(Concentrado!F$2:F$199,Concentrado!$A$2:$A$199,"="&amp;$A2,Concentrado!$B$2:$B$199, "=Tamaulipas")</f>
        <v>0</v>
      </c>
      <c r="F2" s="10">
        <f>SUMIFS(Concentrado!G$2:G$199,Concentrado!$A$2:$A$199,"="&amp;$A2,Concentrado!$B$2:$B$199, "=Tamaulipas")</f>
        <v>2088</v>
      </c>
      <c r="G2" s="10">
        <f>SUMIFS(Concentrado!H$2:H$199,Concentrado!$A$2:$A$199,"="&amp;$A2,Concentrado!$B$2:$B$199, "=Tamaulipas")</f>
        <v>4</v>
      </c>
      <c r="H2" s="10">
        <f>SUMIFS(Concentrado!I$2:I$199,Concentrado!$A$2:$A$199,"="&amp;$A2,Concentrado!$B$2:$B$199, "=Tamaulipas")</f>
        <v>78147</v>
      </c>
    </row>
    <row r="3" spans="1:8" x14ac:dyDescent="0.25">
      <c r="A3" s="7">
        <v>2018</v>
      </c>
      <c r="B3" s="10">
        <f>SUMIFS(Concentrado!C$2:C$199,Concentrado!$A$2:$A$199,"="&amp;$A3,Concentrado!$B$2:$B$199, "=Tamaulipas")</f>
        <v>6693</v>
      </c>
      <c r="C3" s="10">
        <f>SUMIFS(Concentrado!D$2:D$199,Concentrado!$A$2:$A$199,"="&amp;$A3,Concentrado!$B$2:$B$199, "=Tamaulipas")</f>
        <v>68339</v>
      </c>
      <c r="D3" s="10">
        <f>SUMIFS(Concentrado!E$2:E$199,Concentrado!$A$2:$A$199,"="&amp;$A3,Concentrado!$B$2:$B$199, "=Tamaulipas")</f>
        <v>774</v>
      </c>
      <c r="E3" s="10">
        <f>SUMIFS(Concentrado!F$2:F$199,Concentrado!$A$2:$A$199,"="&amp;$A3,Concentrado!$B$2:$B$199, "=Tamaulipas")</f>
        <v>0</v>
      </c>
      <c r="F3" s="10">
        <f>SUMIFS(Concentrado!G$2:G$199,Concentrado!$A$2:$A$199,"="&amp;$A3,Concentrado!$B$2:$B$199, "=Tamaulipas")</f>
        <v>1455</v>
      </c>
      <c r="G3" s="10">
        <f>SUMIFS(Concentrado!H$2:H$199,Concentrado!$A$2:$A$199,"="&amp;$A3,Concentrado!$B$2:$B$199, "=Tamaulipas")</f>
        <v>5</v>
      </c>
      <c r="H3" s="10">
        <f>SUMIFS(Concentrado!I$2:I$199,Concentrado!$A$2:$A$199,"="&amp;$A3,Concentrado!$B$2:$B$199, "=Tamaulipas")</f>
        <v>77266</v>
      </c>
    </row>
    <row r="4" spans="1:8" x14ac:dyDescent="0.25">
      <c r="A4" s="7">
        <v>2019</v>
      </c>
      <c r="B4" s="10">
        <f>SUMIFS(Concentrado!C$2:C$199,Concentrado!$A$2:$A$199,"="&amp;$A4,Concentrado!$B$2:$B$199, "=Tamaulipas")</f>
        <v>7630</v>
      </c>
      <c r="C4" s="10">
        <f>SUMIFS(Concentrado!D$2:D$199,Concentrado!$A$2:$A$199,"="&amp;$A4,Concentrado!$B$2:$B$199, "=Tamaulipas")</f>
        <v>65307</v>
      </c>
      <c r="D4" s="10">
        <f>SUMIFS(Concentrado!E$2:E$199,Concentrado!$A$2:$A$199,"="&amp;$A4,Concentrado!$B$2:$B$199, "=Tamaulipas")</f>
        <v>744</v>
      </c>
      <c r="E4" s="10">
        <f>SUMIFS(Concentrado!F$2:F$199,Concentrado!$A$2:$A$199,"="&amp;$A4,Concentrado!$B$2:$B$199, "=Tamaulipas")</f>
        <v>0</v>
      </c>
      <c r="F4" s="10">
        <f>SUMIFS(Concentrado!G$2:G$199,Concentrado!$A$2:$A$199,"="&amp;$A4,Concentrado!$B$2:$B$199, "=Tamaulipas")</f>
        <v>1487</v>
      </c>
      <c r="G4" s="10">
        <f>SUMIFS(Concentrado!H$2:H$199,Concentrado!$A$2:$A$199,"="&amp;$A4,Concentrado!$B$2:$B$199, "=Tamaulipas")</f>
        <v>2</v>
      </c>
      <c r="H4" s="10">
        <f>SUMIFS(Concentrado!I$2:I$199,Concentrado!$A$2:$A$199,"="&amp;$A4,Concentrado!$B$2:$B$199, "=Tamaulipas")</f>
        <v>75170</v>
      </c>
    </row>
    <row r="5" spans="1:8" x14ac:dyDescent="0.25">
      <c r="A5" s="7">
        <v>2020</v>
      </c>
      <c r="B5" s="10">
        <f>SUMIFS(Concentrado!C$2:C$199,Concentrado!$A$2:$A$199,"="&amp;$A5,Concentrado!$B$2:$B$199, "=Tamaulipas")</f>
        <v>7465</v>
      </c>
      <c r="C5" s="10">
        <f>SUMIFS(Concentrado!D$2:D$199,Concentrado!$A$2:$A$199,"="&amp;$A5,Concentrado!$B$2:$B$199, "=Tamaulipas")</f>
        <v>42211</v>
      </c>
      <c r="D5" s="10">
        <f>SUMIFS(Concentrado!E$2:E$199,Concentrado!$A$2:$A$199,"="&amp;$A5,Concentrado!$B$2:$B$199, "=Tamaulipas")</f>
        <v>778</v>
      </c>
      <c r="E5" s="10">
        <f>SUMIFS(Concentrado!F$2:F$199,Concentrado!$A$2:$A$199,"="&amp;$A5,Concentrado!$B$2:$B$199, "=Tamaulipas")</f>
        <v>0</v>
      </c>
      <c r="F5" s="10">
        <f>SUMIFS(Concentrado!G$2:G$199,Concentrado!$A$2:$A$199,"="&amp;$A5,Concentrado!$B$2:$B$199, "=Tamaulipas")</f>
        <v>1421</v>
      </c>
      <c r="G5" s="10">
        <f>SUMIFS(Concentrado!H$2:H$199,Concentrado!$A$2:$A$199,"="&amp;$A5,Concentrado!$B$2:$B$199, "=Tamaulipas")</f>
        <v>1</v>
      </c>
      <c r="H5" s="10">
        <f>SUMIFS(Concentrado!I$2:I$199,Concentrado!$A$2:$A$199,"="&amp;$A5,Concentrado!$B$2:$B$199, "=Tamaulipas")</f>
        <v>51876</v>
      </c>
    </row>
    <row r="6" spans="1:8" x14ac:dyDescent="0.25">
      <c r="A6" s="7">
        <v>2021</v>
      </c>
      <c r="B6" s="10">
        <f>SUMIFS(Concentrado!C$2:C$199,Concentrado!$A$2:$A$199,"="&amp;$A6,Concentrado!$B$2:$B$199, "=Tamaulipas")</f>
        <v>4365</v>
      </c>
      <c r="C6" s="10">
        <f>SUMIFS(Concentrado!D$2:D$199,Concentrado!$A$2:$A$199,"="&amp;$A6,Concentrado!$B$2:$B$199, "=Tamaulipas")</f>
        <v>45317</v>
      </c>
      <c r="D6" s="10">
        <f>SUMIFS(Concentrado!E$2:E$199,Concentrado!$A$2:$A$199,"="&amp;$A6,Concentrado!$B$2:$B$199, "=Tamaulipas")</f>
        <v>998</v>
      </c>
      <c r="E6" s="10">
        <f>SUMIFS(Concentrado!F$2:F$199,Concentrado!$A$2:$A$199,"="&amp;$A6,Concentrado!$B$2:$B$199, "=Tamaulipas")</f>
        <v>735</v>
      </c>
      <c r="F6" s="10">
        <f>SUMIFS(Concentrado!G$2:G$199,Concentrado!$A$2:$A$199,"="&amp;$A6,Concentrado!$B$2:$B$199, "=Tamaulipas")</f>
        <v>521</v>
      </c>
      <c r="G6" s="10">
        <f>SUMIFS(Concentrado!H$2:H$199,Concentrado!$A$2:$A$199,"="&amp;$A6,Concentrado!$B$2:$B$199, "=Tamaulipas")</f>
        <v>0</v>
      </c>
      <c r="H6" s="10">
        <f>SUMIFS(Concentrado!I$2:I$199,Concentrado!$A$2:$A$199,"="&amp;$A6,Concentrado!$B$2:$B$199, "=Tamaulipas")</f>
        <v>51936</v>
      </c>
    </row>
    <row r="7" spans="1:8" x14ac:dyDescent="0.25">
      <c r="A7" s="7">
        <v>2022</v>
      </c>
      <c r="B7" s="10">
        <f>SUMIFS(Concentrado!C$2:C$199,Concentrado!$A$2:$A$199,"="&amp;$A7,Concentrado!$B$2:$B$199, "=Tamaulipas")</f>
        <v>5182</v>
      </c>
      <c r="C7" s="10">
        <f>SUMIFS(Concentrado!D$2:D$199,Concentrado!$A$2:$A$199,"="&amp;$A7,Concentrado!$B$2:$B$199, "=Tamaulipas")</f>
        <v>47176</v>
      </c>
      <c r="D7" s="10">
        <f>SUMIFS(Concentrado!E$2:E$199,Concentrado!$A$2:$A$199,"="&amp;$A7,Concentrado!$B$2:$B$199, "=Tamaulipas")</f>
        <v>800</v>
      </c>
      <c r="E7" s="10">
        <f>SUMIFS(Concentrado!F$2:F$199,Concentrado!$A$2:$A$199,"="&amp;$A7,Concentrado!$B$2:$B$199, "=Tamaulipas")</f>
        <v>669</v>
      </c>
      <c r="F7" s="10">
        <f>SUMIFS(Concentrado!G$2:G$199,Concentrado!$A$2:$A$199,"="&amp;$A7,Concentrado!$B$2:$B$199, "=Tamaulipas")</f>
        <v>568</v>
      </c>
      <c r="G7" s="10">
        <f>SUMIFS(Concentrado!H$2:H$199,Concentrado!$A$2:$A$199,"="&amp;$A7,Concentrado!$B$2:$B$199, "=Tamaulipas")</f>
        <v>0</v>
      </c>
      <c r="H7" s="10">
        <f>SUMIFS(Concentrado!I$2:I$199,Concentrado!$A$2:$A$199,"="&amp;$A7,Concentrado!$B$2:$B$199, "=Tamaulipas")</f>
        <v>54395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"=Tlaxcala")</f>
        <v>6748</v>
      </c>
      <c r="C2" s="10">
        <f>SUMIFS(Concentrado!D$2:D$199,Concentrado!$A$2:$A$199,"="&amp;$A2,Concentrado!$B$2:$B$199, "=Tlaxcala")</f>
        <v>31520</v>
      </c>
      <c r="D2" s="10">
        <f>SUMIFS(Concentrado!E$2:E$199,Concentrado!$A$2:$A$199,"="&amp;$A2,Concentrado!$B$2:$B$199, "=Tlaxcala")</f>
        <v>566</v>
      </c>
      <c r="E2" s="10">
        <f>SUMIFS(Concentrado!F$2:F$199,Concentrado!$A$2:$A$199,"="&amp;$A2,Concentrado!$B$2:$B$199, "=Tlaxcala")</f>
        <v>0</v>
      </c>
      <c r="F2" s="10">
        <f>SUMIFS(Concentrado!G$2:G$199,Concentrado!$A$2:$A$199,"="&amp;$A2,Concentrado!$B$2:$B$199, "=Tlaxcala")</f>
        <v>175</v>
      </c>
      <c r="G2" s="10">
        <f>SUMIFS(Concentrado!H$2:H$199,Concentrado!$A$2:$A$199,"="&amp;$A2,Concentrado!$B$2:$B$199, "=Tlaxcala")</f>
        <v>539</v>
      </c>
      <c r="H2" s="10">
        <f>SUMIFS(Concentrado!I$2:I$199,Concentrado!$A$2:$A$199,"="&amp;$A2,Concentrado!$B$2:$B$199, "=Tlaxcala")</f>
        <v>39548</v>
      </c>
    </row>
    <row r="3" spans="1:8" x14ac:dyDescent="0.25">
      <c r="A3" s="7">
        <v>2018</v>
      </c>
      <c r="B3" s="10">
        <f>SUMIFS(Concentrado!C$2:C$199,Concentrado!$A$2:$A$199,"="&amp;$A3,Concentrado!$B$2:$B$199, "=Tlaxcala")</f>
        <v>12021</v>
      </c>
      <c r="C3" s="10">
        <f>SUMIFS(Concentrado!D$2:D$199,Concentrado!$A$2:$A$199,"="&amp;$A3,Concentrado!$B$2:$B$199, "=Tlaxcala")</f>
        <v>34953</v>
      </c>
      <c r="D3" s="10">
        <f>SUMIFS(Concentrado!E$2:E$199,Concentrado!$A$2:$A$199,"="&amp;$A3,Concentrado!$B$2:$B$199, "=Tlaxcala")</f>
        <v>374</v>
      </c>
      <c r="E3" s="10">
        <f>SUMIFS(Concentrado!F$2:F$199,Concentrado!$A$2:$A$199,"="&amp;$A3,Concentrado!$B$2:$B$199, "=Tlaxcala")</f>
        <v>24</v>
      </c>
      <c r="F3" s="10">
        <f>SUMIFS(Concentrado!G$2:G$199,Concentrado!$A$2:$A$199,"="&amp;$A3,Concentrado!$B$2:$B$199, "=Tlaxcala")</f>
        <v>7283</v>
      </c>
      <c r="G3" s="10">
        <f>SUMIFS(Concentrado!H$2:H$199,Concentrado!$A$2:$A$199,"="&amp;$A3,Concentrado!$B$2:$B$199, "=Tlaxcala")</f>
        <v>0</v>
      </c>
      <c r="H3" s="10">
        <f>SUMIFS(Concentrado!I$2:I$199,Concentrado!$A$2:$A$199,"="&amp;$A3,Concentrado!$B$2:$B$199, "=Tlaxcala")</f>
        <v>54655</v>
      </c>
    </row>
    <row r="4" spans="1:8" x14ac:dyDescent="0.25">
      <c r="A4" s="7">
        <v>2019</v>
      </c>
      <c r="B4" s="10">
        <f>SUMIFS(Concentrado!C$2:C$199,Concentrado!$A$2:$A$199,"="&amp;$A4,Concentrado!$B$2:$B$199, "=Tlaxcala")</f>
        <v>13974</v>
      </c>
      <c r="C4" s="10">
        <f>SUMIFS(Concentrado!D$2:D$199,Concentrado!$A$2:$A$199,"="&amp;$A4,Concentrado!$B$2:$B$199, "=Tlaxcala")</f>
        <v>35195</v>
      </c>
      <c r="D4" s="10">
        <f>SUMIFS(Concentrado!E$2:E$199,Concentrado!$A$2:$A$199,"="&amp;$A4,Concentrado!$B$2:$B$199, "=Tlaxcala")</f>
        <v>362</v>
      </c>
      <c r="E4" s="10">
        <f>SUMIFS(Concentrado!F$2:F$199,Concentrado!$A$2:$A$199,"="&amp;$A4,Concentrado!$B$2:$B$199, "=Tlaxcala")</f>
        <v>14</v>
      </c>
      <c r="F4" s="10">
        <f>SUMIFS(Concentrado!G$2:G$199,Concentrado!$A$2:$A$199,"="&amp;$A4,Concentrado!$B$2:$B$199, "=Tlaxcala")</f>
        <v>11518</v>
      </c>
      <c r="G4" s="10">
        <f>SUMIFS(Concentrado!H$2:H$199,Concentrado!$A$2:$A$199,"="&amp;$A4,Concentrado!$B$2:$B$199, "=Tlaxcala")</f>
        <v>0</v>
      </c>
      <c r="H4" s="10">
        <f>SUMIFS(Concentrado!I$2:I$199,Concentrado!$A$2:$A$199,"="&amp;$A4,Concentrado!$B$2:$B$199, "=Tlaxcala")</f>
        <v>61063</v>
      </c>
    </row>
    <row r="5" spans="1:8" x14ac:dyDescent="0.25">
      <c r="A5" s="7">
        <v>2020</v>
      </c>
      <c r="B5" s="10">
        <f>SUMIFS(Concentrado!C$2:C$199,Concentrado!$A$2:$A$199,"="&amp;$A5,Concentrado!$B$2:$B$199, "=Tlaxcala")</f>
        <v>11642</v>
      </c>
      <c r="C5" s="10">
        <f>SUMIFS(Concentrado!D$2:D$199,Concentrado!$A$2:$A$199,"="&amp;$A5,Concentrado!$B$2:$B$199, "=Tlaxcala")</f>
        <v>20602</v>
      </c>
      <c r="D5" s="10">
        <f>SUMIFS(Concentrado!E$2:E$199,Concentrado!$A$2:$A$199,"="&amp;$A5,Concentrado!$B$2:$B$199, "=Tlaxcala")</f>
        <v>395</v>
      </c>
      <c r="E5" s="10">
        <f>SUMIFS(Concentrado!F$2:F$199,Concentrado!$A$2:$A$199,"="&amp;$A5,Concentrado!$B$2:$B$199, "=Tlaxcala")</f>
        <v>264</v>
      </c>
      <c r="F5" s="10">
        <f>SUMIFS(Concentrado!G$2:G$199,Concentrado!$A$2:$A$199,"="&amp;$A5,Concentrado!$B$2:$B$199, "=Tlaxcala")</f>
        <v>3361</v>
      </c>
      <c r="G5" s="10">
        <f>SUMIFS(Concentrado!H$2:H$199,Concentrado!$A$2:$A$199,"="&amp;$A5,Concentrado!$B$2:$B$199, "=Tlaxcala")</f>
        <v>0</v>
      </c>
      <c r="H5" s="10">
        <f>SUMIFS(Concentrado!I$2:I$199,Concentrado!$A$2:$A$199,"="&amp;$A5,Concentrado!$B$2:$B$199, "=Tlaxcala")</f>
        <v>36264</v>
      </c>
    </row>
    <row r="6" spans="1:8" x14ac:dyDescent="0.25">
      <c r="A6" s="7">
        <v>2021</v>
      </c>
      <c r="B6" s="10">
        <f>SUMIFS(Concentrado!C$2:C$199,Concentrado!$A$2:$A$199,"="&amp;$A6,Concentrado!$B$2:$B$199, "=Tlaxcala")</f>
        <v>11141</v>
      </c>
      <c r="C6" s="10">
        <f>SUMIFS(Concentrado!D$2:D$199,Concentrado!$A$2:$A$199,"="&amp;$A6,Concentrado!$B$2:$B$199, "=Tlaxcala")</f>
        <v>20574</v>
      </c>
      <c r="D6" s="10">
        <f>SUMIFS(Concentrado!E$2:E$199,Concentrado!$A$2:$A$199,"="&amp;$A6,Concentrado!$B$2:$B$199, "=Tlaxcala")</f>
        <v>356</v>
      </c>
      <c r="E6" s="10">
        <f>SUMIFS(Concentrado!F$2:F$199,Concentrado!$A$2:$A$199,"="&amp;$A6,Concentrado!$B$2:$B$199, "=Tlaxcala")</f>
        <v>379</v>
      </c>
      <c r="F6" s="10">
        <f>SUMIFS(Concentrado!G$2:G$199,Concentrado!$A$2:$A$199,"="&amp;$A6,Concentrado!$B$2:$B$199, "=Tlaxcala")</f>
        <v>5336</v>
      </c>
      <c r="G6" s="10">
        <f>SUMIFS(Concentrado!H$2:H$199,Concentrado!$A$2:$A$199,"="&amp;$A6,Concentrado!$B$2:$B$199, "=Tlaxcala")</f>
        <v>0</v>
      </c>
      <c r="H6" s="10">
        <f>SUMIFS(Concentrado!I$2:I$199,Concentrado!$A$2:$A$199,"="&amp;$A6,Concentrado!$B$2:$B$199, "=Tlaxcala")</f>
        <v>37786</v>
      </c>
    </row>
    <row r="7" spans="1:8" x14ac:dyDescent="0.25">
      <c r="A7" s="7">
        <v>2022</v>
      </c>
      <c r="B7" s="10">
        <f>SUMIFS(Concentrado!C$2:C$199,Concentrado!$A$2:$A$199,"="&amp;$A7,Concentrado!$B$2:$B$199, "=Tlaxcala")</f>
        <v>9825</v>
      </c>
      <c r="C7" s="10">
        <f>SUMIFS(Concentrado!D$2:D$199,Concentrado!$A$2:$A$199,"="&amp;$A7,Concentrado!$B$2:$B$199, "=Tlaxcala")</f>
        <v>24508</v>
      </c>
      <c r="D7" s="10">
        <f>SUMIFS(Concentrado!E$2:E$199,Concentrado!$A$2:$A$199,"="&amp;$A7,Concentrado!$B$2:$B$199, "=Tlaxcala")</f>
        <v>655</v>
      </c>
      <c r="E7" s="10">
        <f>SUMIFS(Concentrado!F$2:F$199,Concentrado!$A$2:$A$199,"="&amp;$A7,Concentrado!$B$2:$B$199, "=Tlaxcala")</f>
        <v>410</v>
      </c>
      <c r="F7" s="10">
        <f>SUMIFS(Concentrado!G$2:G$199,Concentrado!$A$2:$A$199,"="&amp;$A7,Concentrado!$B$2:$B$199, "=Tlaxcala")</f>
        <v>4303</v>
      </c>
      <c r="G7" s="10">
        <f>SUMIFS(Concentrado!H$2:H$199,Concentrado!$A$2:$A$199,"="&amp;$A7,Concentrado!$B$2:$B$199, "=Tlaxcala")</f>
        <v>0</v>
      </c>
      <c r="H7" s="10">
        <f>SUMIFS(Concentrado!I$2:I$199,Concentrado!$A$2:$A$199,"="&amp;$A7,Concentrado!$B$2:$B$199, "=Tlaxcala")</f>
        <v>39701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"=Veracruz")</f>
        <v>16931</v>
      </c>
      <c r="C2" s="10">
        <f>SUMIFS(Concentrado!D$2:D$199,Concentrado!$A$2:$A$199,"="&amp;$A2,Concentrado!$B$2:$B$199, "=Veracruz")</f>
        <v>146806</v>
      </c>
      <c r="D2" s="10">
        <f>SUMIFS(Concentrado!E$2:E$199,Concentrado!$A$2:$A$199,"="&amp;$A2,Concentrado!$B$2:$B$199, "=Veracruz")</f>
        <v>2558</v>
      </c>
      <c r="E2" s="10">
        <f>SUMIFS(Concentrado!F$2:F$199,Concentrado!$A$2:$A$199,"="&amp;$A2,Concentrado!$B$2:$B$199, "=Veracruz")</f>
        <v>0</v>
      </c>
      <c r="F2" s="10">
        <f>SUMIFS(Concentrado!G$2:G$199,Concentrado!$A$2:$A$199,"="&amp;$A2,Concentrado!$B$2:$B$199, "=Veracruz")</f>
        <v>2060</v>
      </c>
      <c r="G2" s="10">
        <f>SUMIFS(Concentrado!H$2:H$199,Concentrado!$A$2:$A$199,"="&amp;$A2,Concentrado!$B$2:$B$199, "=Veracruz")</f>
        <v>48</v>
      </c>
      <c r="H2" s="10">
        <f>SUMIFS(Concentrado!I$2:I$199,Concentrado!$A$2:$A$199,"="&amp;$A2,Concentrado!$B$2:$B$199, "=Veracruz")</f>
        <v>168403</v>
      </c>
    </row>
    <row r="3" spans="1:8" x14ac:dyDescent="0.25">
      <c r="A3" s="7">
        <v>2018</v>
      </c>
      <c r="B3" s="10">
        <f>SUMIFS(Concentrado!C$2:C$199,Concentrado!$A$2:$A$199,"="&amp;$A3,Concentrado!$B$2:$B$199, "=Veracruz")</f>
        <v>16918</v>
      </c>
      <c r="C3" s="10">
        <f>SUMIFS(Concentrado!D$2:D$199,Concentrado!$A$2:$A$199,"="&amp;$A3,Concentrado!$B$2:$B$199, "=Veracruz")</f>
        <v>142119</v>
      </c>
      <c r="D3" s="10">
        <f>SUMIFS(Concentrado!E$2:E$199,Concentrado!$A$2:$A$199,"="&amp;$A3,Concentrado!$B$2:$B$199, "=Veracruz")</f>
        <v>1422</v>
      </c>
      <c r="E3" s="10">
        <f>SUMIFS(Concentrado!F$2:F$199,Concentrado!$A$2:$A$199,"="&amp;$A3,Concentrado!$B$2:$B$199, "=Veracruz")</f>
        <v>0</v>
      </c>
      <c r="F3" s="10">
        <f>SUMIFS(Concentrado!G$2:G$199,Concentrado!$A$2:$A$199,"="&amp;$A3,Concentrado!$B$2:$B$199, "=Veracruz")</f>
        <v>2850</v>
      </c>
      <c r="G3" s="10">
        <f>SUMIFS(Concentrado!H$2:H$199,Concentrado!$A$2:$A$199,"="&amp;$A3,Concentrado!$B$2:$B$199, "=Veracruz")</f>
        <v>18</v>
      </c>
      <c r="H3" s="10">
        <f>SUMIFS(Concentrado!I$2:I$199,Concentrado!$A$2:$A$199,"="&amp;$A3,Concentrado!$B$2:$B$199, "=Veracruz")</f>
        <v>163327</v>
      </c>
    </row>
    <row r="4" spans="1:8" x14ac:dyDescent="0.25">
      <c r="A4" s="7">
        <v>2019</v>
      </c>
      <c r="B4" s="10">
        <f>SUMIFS(Concentrado!C$2:C$199,Concentrado!$A$2:$A$199,"="&amp;$A4,Concentrado!$B$2:$B$199, "=Veracruz")</f>
        <v>18668</v>
      </c>
      <c r="C4" s="10">
        <f>SUMIFS(Concentrado!D$2:D$199,Concentrado!$A$2:$A$199,"="&amp;$A4,Concentrado!$B$2:$B$199, "=Veracruz")</f>
        <v>133443</v>
      </c>
      <c r="D4" s="10">
        <f>SUMIFS(Concentrado!E$2:E$199,Concentrado!$A$2:$A$199,"="&amp;$A4,Concentrado!$B$2:$B$199, "=Veracruz")</f>
        <v>1436</v>
      </c>
      <c r="E4" s="10">
        <f>SUMIFS(Concentrado!F$2:F$199,Concentrado!$A$2:$A$199,"="&amp;$A4,Concentrado!$B$2:$B$199, "=Veracruz")</f>
        <v>0</v>
      </c>
      <c r="F4" s="10">
        <f>SUMIFS(Concentrado!G$2:G$199,Concentrado!$A$2:$A$199,"="&amp;$A4,Concentrado!$B$2:$B$199, "=Veracruz")</f>
        <v>2602</v>
      </c>
      <c r="G4" s="10">
        <f>SUMIFS(Concentrado!H$2:H$199,Concentrado!$A$2:$A$199,"="&amp;$A4,Concentrado!$B$2:$B$199, "=Veracruz")</f>
        <v>5</v>
      </c>
      <c r="H4" s="10">
        <f>SUMIFS(Concentrado!I$2:I$199,Concentrado!$A$2:$A$199,"="&amp;$A4,Concentrado!$B$2:$B$199, "=Veracruz")</f>
        <v>156154</v>
      </c>
    </row>
    <row r="5" spans="1:8" x14ac:dyDescent="0.25">
      <c r="A5" s="7">
        <v>2020</v>
      </c>
      <c r="B5" s="10">
        <f>SUMIFS(Concentrado!C$2:C$199,Concentrado!$A$2:$A$199,"="&amp;$A5,Concentrado!$B$2:$B$199, "=Veracruz")</f>
        <v>9533</v>
      </c>
      <c r="C5" s="10">
        <f>SUMIFS(Concentrado!D$2:D$199,Concentrado!$A$2:$A$199,"="&amp;$A5,Concentrado!$B$2:$B$199, "=Veracruz")</f>
        <v>95989</v>
      </c>
      <c r="D5" s="10">
        <f>SUMIFS(Concentrado!E$2:E$199,Concentrado!$A$2:$A$199,"="&amp;$A5,Concentrado!$B$2:$B$199, "=Veracruz")</f>
        <v>2720</v>
      </c>
      <c r="E5" s="10">
        <f>SUMIFS(Concentrado!F$2:F$199,Concentrado!$A$2:$A$199,"="&amp;$A5,Concentrado!$B$2:$B$199, "=Veracruz")</f>
        <v>71</v>
      </c>
      <c r="F5" s="10">
        <f>SUMIFS(Concentrado!G$2:G$199,Concentrado!$A$2:$A$199,"="&amp;$A5,Concentrado!$B$2:$B$199, "=Veracruz")</f>
        <v>2066</v>
      </c>
      <c r="G5" s="10">
        <f>SUMIFS(Concentrado!H$2:H$199,Concentrado!$A$2:$A$199,"="&amp;$A5,Concentrado!$B$2:$B$199, "=Veracruz")</f>
        <v>17</v>
      </c>
      <c r="H5" s="10">
        <f>SUMIFS(Concentrado!I$2:I$199,Concentrado!$A$2:$A$199,"="&amp;$A5,Concentrado!$B$2:$B$199, "=Veracruz")</f>
        <v>110396</v>
      </c>
    </row>
    <row r="6" spans="1:8" x14ac:dyDescent="0.25">
      <c r="A6" s="7">
        <v>2021</v>
      </c>
      <c r="B6" s="10">
        <f>SUMIFS(Concentrado!C$2:C$199,Concentrado!$A$2:$A$199,"="&amp;$A6,Concentrado!$B$2:$B$199, "=Veracruz")</f>
        <v>11584</v>
      </c>
      <c r="C6" s="10">
        <f>SUMIFS(Concentrado!D$2:D$199,Concentrado!$A$2:$A$199,"="&amp;$A6,Concentrado!$B$2:$B$199, "=Veracruz")</f>
        <v>102059</v>
      </c>
      <c r="D6" s="10">
        <f>SUMIFS(Concentrado!E$2:E$199,Concentrado!$A$2:$A$199,"="&amp;$A6,Concentrado!$B$2:$B$199, "=Veracruz")</f>
        <v>2070</v>
      </c>
      <c r="E6" s="10">
        <f>SUMIFS(Concentrado!F$2:F$199,Concentrado!$A$2:$A$199,"="&amp;$A6,Concentrado!$B$2:$B$199, "=Veracruz")</f>
        <v>403</v>
      </c>
      <c r="F6" s="10">
        <f>SUMIFS(Concentrado!G$2:G$199,Concentrado!$A$2:$A$199,"="&amp;$A6,Concentrado!$B$2:$B$199, "=Veracruz")</f>
        <v>1238</v>
      </c>
      <c r="G6" s="10">
        <f>SUMIFS(Concentrado!H$2:H$199,Concentrado!$A$2:$A$199,"="&amp;$A6,Concentrado!$B$2:$B$199, "=Veracruz")</f>
        <v>0</v>
      </c>
      <c r="H6" s="10">
        <f>SUMIFS(Concentrado!I$2:I$199,Concentrado!$A$2:$A$199,"="&amp;$A6,Concentrado!$B$2:$B$199, "=Veracruz")</f>
        <v>117354</v>
      </c>
    </row>
    <row r="7" spans="1:8" x14ac:dyDescent="0.25">
      <c r="A7" s="7">
        <v>2022</v>
      </c>
      <c r="B7" s="10">
        <f>SUMIFS(Concentrado!C$2:C$199,Concentrado!$A$2:$A$199,"="&amp;$A7,Concentrado!$B$2:$B$199, "=Veracruz")</f>
        <v>15334</v>
      </c>
      <c r="C7" s="10">
        <f>SUMIFS(Concentrado!D$2:D$199,Concentrado!$A$2:$A$199,"="&amp;$A7,Concentrado!$B$2:$B$199, "=Veracruz")</f>
        <v>104074</v>
      </c>
      <c r="D7" s="10">
        <f>SUMIFS(Concentrado!E$2:E$199,Concentrado!$A$2:$A$199,"="&amp;$A7,Concentrado!$B$2:$B$199, "=Veracruz")</f>
        <v>1426</v>
      </c>
      <c r="E7" s="10">
        <f>SUMIFS(Concentrado!F$2:F$199,Concentrado!$A$2:$A$199,"="&amp;$A7,Concentrado!$B$2:$B$199, "=Veracruz")</f>
        <v>608</v>
      </c>
      <c r="F7" s="10">
        <f>SUMIFS(Concentrado!G$2:G$199,Concentrado!$A$2:$A$199,"="&amp;$A7,Concentrado!$B$2:$B$199, "=Veracruz")</f>
        <v>1233</v>
      </c>
      <c r="G7" s="10">
        <f>SUMIFS(Concentrado!H$2:H$199,Concentrado!$A$2:$A$199,"="&amp;$A7,Concentrado!$B$2:$B$199, "=Veracruz")</f>
        <v>0</v>
      </c>
      <c r="H7" s="10">
        <f>SUMIFS(Concentrado!I$2:I$199,Concentrado!$A$2:$A$199,"="&amp;$A7,Concentrado!$B$2:$B$199, "=Veracruz")</f>
        <v>122675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"=Yucatán")</f>
        <v>21076</v>
      </c>
      <c r="C2" s="10">
        <f>SUMIFS(Concentrado!D$2:D$199,Concentrado!$A$2:$A$199,"="&amp;$A2,Concentrado!$B$2:$B$199, "=Yucatán")</f>
        <v>33620</v>
      </c>
      <c r="D2" s="10">
        <f>SUMIFS(Concentrado!E$2:E$199,Concentrado!$A$2:$A$199,"="&amp;$A2,Concentrado!$B$2:$B$199, "=Yucatán")</f>
        <v>548</v>
      </c>
      <c r="E2" s="10">
        <f>SUMIFS(Concentrado!F$2:F$199,Concentrado!$A$2:$A$199,"="&amp;$A2,Concentrado!$B$2:$B$199, "=Yucatán")</f>
        <v>0</v>
      </c>
      <c r="F2" s="10">
        <f>SUMIFS(Concentrado!G$2:G$199,Concentrado!$A$2:$A$199,"="&amp;$A2,Concentrado!$B$2:$B$199, "=Yucatán")</f>
        <v>723</v>
      </c>
      <c r="G2" s="10">
        <f>SUMIFS(Concentrado!H$2:H$199,Concentrado!$A$2:$A$199,"="&amp;$A2,Concentrado!$B$2:$B$199, "=Yucatán")</f>
        <v>123</v>
      </c>
      <c r="H2" s="10">
        <f>SUMIFS(Concentrado!I$2:I$199,Concentrado!$A$2:$A$199,"="&amp;$A2,Concentrado!$B$2:$B$199, "=Yucatán")</f>
        <v>56090</v>
      </c>
    </row>
    <row r="3" spans="1:8" x14ac:dyDescent="0.25">
      <c r="A3" s="7">
        <v>2018</v>
      </c>
      <c r="B3" s="10">
        <f>SUMIFS(Concentrado!C$2:C$199,Concentrado!$A$2:$A$199,"="&amp;$A3,Concentrado!$B$2:$B$199, "=Yucatán")</f>
        <v>17355</v>
      </c>
      <c r="C3" s="10">
        <f>SUMIFS(Concentrado!D$2:D$199,Concentrado!$A$2:$A$199,"="&amp;$A3,Concentrado!$B$2:$B$199, "=Yucatán")</f>
        <v>34850</v>
      </c>
      <c r="D3" s="10">
        <f>SUMIFS(Concentrado!E$2:E$199,Concentrado!$A$2:$A$199,"="&amp;$A3,Concentrado!$B$2:$B$199, "=Yucatán")</f>
        <v>356</v>
      </c>
      <c r="E3" s="10">
        <f>SUMIFS(Concentrado!F$2:F$199,Concentrado!$A$2:$A$199,"="&amp;$A3,Concentrado!$B$2:$B$199, "=Yucatán")</f>
        <v>279</v>
      </c>
      <c r="F3" s="10">
        <f>SUMIFS(Concentrado!G$2:G$199,Concentrado!$A$2:$A$199,"="&amp;$A3,Concentrado!$B$2:$B$199, "=Yucatán")</f>
        <v>289</v>
      </c>
      <c r="G3" s="10">
        <f>SUMIFS(Concentrado!H$2:H$199,Concentrado!$A$2:$A$199,"="&amp;$A3,Concentrado!$B$2:$B$199, "=Yucatán")</f>
        <v>44</v>
      </c>
      <c r="H3" s="10">
        <f>SUMIFS(Concentrado!I$2:I$199,Concentrado!$A$2:$A$199,"="&amp;$A3,Concentrado!$B$2:$B$199, "=Yucatán")</f>
        <v>53173</v>
      </c>
    </row>
    <row r="4" spans="1:8" x14ac:dyDescent="0.25">
      <c r="A4" s="7">
        <v>2019</v>
      </c>
      <c r="B4" s="10">
        <f>SUMIFS(Concentrado!C$2:C$199,Concentrado!$A$2:$A$199,"="&amp;$A4,Concentrado!$B$2:$B$199, "=Yucatán")</f>
        <v>7389</v>
      </c>
      <c r="C4" s="10">
        <f>SUMIFS(Concentrado!D$2:D$199,Concentrado!$A$2:$A$199,"="&amp;$A4,Concentrado!$B$2:$B$199, "=Yucatán")</f>
        <v>46370</v>
      </c>
      <c r="D4" s="10">
        <f>SUMIFS(Concentrado!E$2:E$199,Concentrado!$A$2:$A$199,"="&amp;$A4,Concentrado!$B$2:$B$199, "=Yucatán")</f>
        <v>1067</v>
      </c>
      <c r="E4" s="10">
        <f>SUMIFS(Concentrado!F$2:F$199,Concentrado!$A$2:$A$199,"="&amp;$A4,Concentrado!$B$2:$B$199, "=Yucatán")</f>
        <v>260</v>
      </c>
      <c r="F4" s="10">
        <f>SUMIFS(Concentrado!G$2:G$199,Concentrado!$A$2:$A$199,"="&amp;$A4,Concentrado!$B$2:$B$199, "=Yucatán")</f>
        <v>218</v>
      </c>
      <c r="G4" s="10">
        <f>SUMIFS(Concentrado!H$2:H$199,Concentrado!$A$2:$A$199,"="&amp;$A4,Concentrado!$B$2:$B$199, "=Yucatán")</f>
        <v>32</v>
      </c>
      <c r="H4" s="10">
        <f>SUMIFS(Concentrado!I$2:I$199,Concentrado!$A$2:$A$199,"="&amp;$A4,Concentrado!$B$2:$B$199, "=Yucatán")</f>
        <v>55336</v>
      </c>
    </row>
    <row r="5" spans="1:8" x14ac:dyDescent="0.25">
      <c r="A5" s="7">
        <v>2020</v>
      </c>
      <c r="B5" s="10">
        <f>SUMIFS(Concentrado!C$2:C$199,Concentrado!$A$2:$A$199,"="&amp;$A5,Concentrado!$B$2:$B$199, "=Yucatán")</f>
        <v>3468</v>
      </c>
      <c r="C5" s="10">
        <f>SUMIFS(Concentrado!D$2:D$199,Concentrado!$A$2:$A$199,"="&amp;$A5,Concentrado!$B$2:$B$199, "=Yucatán")</f>
        <v>35829</v>
      </c>
      <c r="D5" s="10">
        <f>SUMIFS(Concentrado!E$2:E$199,Concentrado!$A$2:$A$199,"="&amp;$A5,Concentrado!$B$2:$B$199, "=Yucatán")</f>
        <v>1424</v>
      </c>
      <c r="E5" s="10">
        <f>SUMIFS(Concentrado!F$2:F$199,Concentrado!$A$2:$A$199,"="&amp;$A5,Concentrado!$B$2:$B$199, "=Yucatán")</f>
        <v>257</v>
      </c>
      <c r="F5" s="10">
        <f>SUMIFS(Concentrado!G$2:G$199,Concentrado!$A$2:$A$199,"="&amp;$A5,Concentrado!$B$2:$B$199, "=Yucatán")</f>
        <v>157</v>
      </c>
      <c r="G5" s="10">
        <f>SUMIFS(Concentrado!H$2:H$199,Concentrado!$A$2:$A$199,"="&amp;$A5,Concentrado!$B$2:$B$199, "=Yucatán")</f>
        <v>7</v>
      </c>
      <c r="H5" s="10">
        <f>SUMIFS(Concentrado!I$2:I$199,Concentrado!$A$2:$A$199,"="&amp;$A5,Concentrado!$B$2:$B$199, "=Yucatán")</f>
        <v>41142</v>
      </c>
    </row>
    <row r="6" spans="1:8" x14ac:dyDescent="0.25">
      <c r="A6" s="7">
        <v>2021</v>
      </c>
      <c r="B6" s="10">
        <f>SUMIFS(Concentrado!C$2:C$199,Concentrado!$A$2:$A$199,"="&amp;$A6,Concentrado!$B$2:$B$199, "=Yucatán")</f>
        <v>4508</v>
      </c>
      <c r="C6" s="10">
        <f>SUMIFS(Concentrado!D$2:D$199,Concentrado!$A$2:$A$199,"="&amp;$A6,Concentrado!$B$2:$B$199, "=Yucatán")</f>
        <v>40930</v>
      </c>
      <c r="D6" s="10">
        <f>SUMIFS(Concentrado!E$2:E$199,Concentrado!$A$2:$A$199,"="&amp;$A6,Concentrado!$B$2:$B$199, "=Yucatán")</f>
        <v>596</v>
      </c>
      <c r="E6" s="10">
        <f>SUMIFS(Concentrado!F$2:F$199,Concentrado!$A$2:$A$199,"="&amp;$A6,Concentrado!$B$2:$B$199, "=Yucatán")</f>
        <v>303</v>
      </c>
      <c r="F6" s="10">
        <f>SUMIFS(Concentrado!G$2:G$199,Concentrado!$A$2:$A$199,"="&amp;$A6,Concentrado!$B$2:$B$199, "=Yucatán")</f>
        <v>201</v>
      </c>
      <c r="G6" s="10">
        <f>SUMIFS(Concentrado!H$2:H$199,Concentrado!$A$2:$A$199,"="&amp;$A6,Concentrado!$B$2:$B$199, "=Yucatán")</f>
        <v>0</v>
      </c>
      <c r="H6" s="10">
        <f>SUMIFS(Concentrado!I$2:I$199,Concentrado!$A$2:$A$199,"="&amp;$A6,Concentrado!$B$2:$B$199, "=Yucatán")</f>
        <v>46538</v>
      </c>
    </row>
    <row r="7" spans="1:8" x14ac:dyDescent="0.25">
      <c r="A7" s="7">
        <v>2022</v>
      </c>
      <c r="B7" s="10">
        <f>SUMIFS(Concentrado!C$2:C$199,Concentrado!$A$2:$A$199,"="&amp;$A7,Concentrado!$B$2:$B$199, "=Yucatán")</f>
        <v>5480</v>
      </c>
      <c r="C7" s="10">
        <f>SUMIFS(Concentrado!D$2:D$199,Concentrado!$A$2:$A$199,"="&amp;$A7,Concentrado!$B$2:$B$199, "=Yucatán")</f>
        <v>39756</v>
      </c>
      <c r="D7" s="10">
        <f>SUMIFS(Concentrado!E$2:E$199,Concentrado!$A$2:$A$199,"="&amp;$A7,Concentrado!$B$2:$B$199, "=Yucatán")</f>
        <v>1283</v>
      </c>
      <c r="E7" s="10">
        <f>SUMIFS(Concentrado!F$2:F$199,Concentrado!$A$2:$A$199,"="&amp;$A7,Concentrado!$B$2:$B$199, "=Yucatán")</f>
        <v>297</v>
      </c>
      <c r="F7" s="10">
        <f>SUMIFS(Concentrado!G$2:G$199,Concentrado!$A$2:$A$199,"="&amp;$A7,Concentrado!$B$2:$B$199, "=Yucatán")</f>
        <v>174</v>
      </c>
      <c r="G7" s="10">
        <f>SUMIFS(Concentrado!H$2:H$199,Concentrado!$A$2:$A$199,"="&amp;$A7,Concentrado!$B$2:$B$199, "=Yucatán")</f>
        <v>0</v>
      </c>
      <c r="H7" s="10">
        <f>SUMIFS(Concentrado!I$2:I$199,Concentrado!$A$2:$A$199,"="&amp;$A7,Concentrado!$B$2:$B$199, "=Yucatán")</f>
        <v>46990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"=Zacatecas")</f>
        <v>2212</v>
      </c>
      <c r="C2" s="10">
        <f>SUMIFS(Concentrado!D$2:D$199,Concentrado!$A$2:$A$199,"="&amp;$A2,Concentrado!$B$2:$B$199, "=Zacatecas")</f>
        <v>29417</v>
      </c>
      <c r="D2" s="10">
        <f>SUMIFS(Concentrado!E$2:E$199,Concentrado!$A$2:$A$199,"="&amp;$A2,Concentrado!$B$2:$B$199, "=Zacatecas")</f>
        <v>749</v>
      </c>
      <c r="E2" s="10">
        <f>SUMIFS(Concentrado!F$2:F$199,Concentrado!$A$2:$A$199,"="&amp;$A2,Concentrado!$B$2:$B$199, "=Zacatecas")</f>
        <v>0</v>
      </c>
      <c r="F2" s="10">
        <f>SUMIFS(Concentrado!G$2:G$199,Concentrado!$A$2:$A$199,"="&amp;$A2,Concentrado!$B$2:$B$199, "=Zacatecas")</f>
        <v>8882</v>
      </c>
      <c r="G2" s="10">
        <f>SUMIFS(Concentrado!H$2:H$199,Concentrado!$A$2:$A$199,"="&amp;$A2,Concentrado!$B$2:$B$199, "=Zacatecas")</f>
        <v>4</v>
      </c>
      <c r="H2" s="10">
        <f>SUMIFS(Concentrado!I$2:I$199,Concentrado!$A$2:$A$199,"="&amp;$A2,Concentrado!$B$2:$B$199, "=Zacatecas")</f>
        <v>41264</v>
      </c>
    </row>
    <row r="3" spans="1:8" x14ac:dyDescent="0.25">
      <c r="A3" s="7">
        <v>2018</v>
      </c>
      <c r="B3" s="10">
        <f>SUMIFS(Concentrado!C$2:C$199,Concentrado!$A$2:$A$199,"="&amp;$A3,Concentrado!$B$2:$B$199, "=Zacatecas")</f>
        <v>3893</v>
      </c>
      <c r="C3" s="10">
        <f>SUMIFS(Concentrado!D$2:D$199,Concentrado!$A$2:$A$199,"="&amp;$A3,Concentrado!$B$2:$B$199, "=Zacatecas")</f>
        <v>29793</v>
      </c>
      <c r="D3" s="10">
        <f>SUMIFS(Concentrado!E$2:E$199,Concentrado!$A$2:$A$199,"="&amp;$A3,Concentrado!$B$2:$B$199, "=Zacatecas")</f>
        <v>733</v>
      </c>
      <c r="E3" s="10">
        <f>SUMIFS(Concentrado!F$2:F$199,Concentrado!$A$2:$A$199,"="&amp;$A3,Concentrado!$B$2:$B$199, "=Zacatecas")</f>
        <v>0</v>
      </c>
      <c r="F3" s="10">
        <f>SUMIFS(Concentrado!G$2:G$199,Concentrado!$A$2:$A$199,"="&amp;$A3,Concentrado!$B$2:$B$199, "=Zacatecas")</f>
        <v>4073</v>
      </c>
      <c r="G3" s="10">
        <f>SUMIFS(Concentrado!H$2:H$199,Concentrado!$A$2:$A$199,"="&amp;$A3,Concentrado!$B$2:$B$199, "=Zacatecas")</f>
        <v>4</v>
      </c>
      <c r="H3" s="10">
        <f>SUMIFS(Concentrado!I$2:I$199,Concentrado!$A$2:$A$199,"="&amp;$A3,Concentrado!$B$2:$B$199, "=Zacatecas")</f>
        <v>38496</v>
      </c>
    </row>
    <row r="4" spans="1:8" x14ac:dyDescent="0.25">
      <c r="A4" s="7">
        <v>2019</v>
      </c>
      <c r="B4" s="10">
        <f>SUMIFS(Concentrado!C$2:C$199,Concentrado!$A$2:$A$199,"="&amp;$A4,Concentrado!$B$2:$B$199, "=Zacatecas")</f>
        <v>3860</v>
      </c>
      <c r="C4" s="10">
        <f>SUMIFS(Concentrado!D$2:D$199,Concentrado!$A$2:$A$199,"="&amp;$A4,Concentrado!$B$2:$B$199, "=Zacatecas")</f>
        <v>27282</v>
      </c>
      <c r="D4" s="10">
        <f>SUMIFS(Concentrado!E$2:E$199,Concentrado!$A$2:$A$199,"="&amp;$A4,Concentrado!$B$2:$B$199, "=Zacatecas")</f>
        <v>779</v>
      </c>
      <c r="E4" s="10">
        <f>SUMIFS(Concentrado!F$2:F$199,Concentrado!$A$2:$A$199,"="&amp;$A4,Concentrado!$B$2:$B$199, "=Zacatecas")</f>
        <v>1</v>
      </c>
      <c r="F4" s="10">
        <f>SUMIFS(Concentrado!G$2:G$199,Concentrado!$A$2:$A$199,"="&amp;$A4,Concentrado!$B$2:$B$199, "=Zacatecas")</f>
        <v>4466</v>
      </c>
      <c r="G4" s="10">
        <f>SUMIFS(Concentrado!H$2:H$199,Concentrado!$A$2:$A$199,"="&amp;$A4,Concentrado!$B$2:$B$199, "=Zacatecas")</f>
        <v>16</v>
      </c>
      <c r="H4" s="10">
        <f>SUMIFS(Concentrado!I$2:I$199,Concentrado!$A$2:$A$199,"="&amp;$A4,Concentrado!$B$2:$B$199, "=Zacatecas")</f>
        <v>36404</v>
      </c>
    </row>
    <row r="5" spans="1:8" x14ac:dyDescent="0.25">
      <c r="A5" s="7">
        <v>2020</v>
      </c>
      <c r="B5" s="10">
        <f>SUMIFS(Concentrado!C$2:C$199,Concentrado!$A$2:$A$199,"="&amp;$A5,Concentrado!$B$2:$B$199, "=Zacatecas")</f>
        <v>1230</v>
      </c>
      <c r="C5" s="10">
        <f>SUMIFS(Concentrado!D$2:D$199,Concentrado!$A$2:$A$199,"="&amp;$A5,Concentrado!$B$2:$B$199, "=Zacatecas")</f>
        <v>19952</v>
      </c>
      <c r="D5" s="10">
        <f>SUMIFS(Concentrado!E$2:E$199,Concentrado!$A$2:$A$199,"="&amp;$A5,Concentrado!$B$2:$B$199, "=Zacatecas")</f>
        <v>790</v>
      </c>
      <c r="E5" s="10">
        <f>SUMIFS(Concentrado!F$2:F$199,Concentrado!$A$2:$A$199,"="&amp;$A5,Concentrado!$B$2:$B$199, "=Zacatecas")</f>
        <v>1</v>
      </c>
      <c r="F5" s="10">
        <f>SUMIFS(Concentrado!G$2:G$199,Concentrado!$A$2:$A$199,"="&amp;$A5,Concentrado!$B$2:$B$199, "=Zacatecas")</f>
        <v>3525</v>
      </c>
      <c r="G5" s="10">
        <f>SUMIFS(Concentrado!H$2:H$199,Concentrado!$A$2:$A$199,"="&amp;$A5,Concentrado!$B$2:$B$199, "=Zacatecas")</f>
        <v>0</v>
      </c>
      <c r="H5" s="10">
        <f>SUMIFS(Concentrado!I$2:I$199,Concentrado!$A$2:$A$199,"="&amp;$A5,Concentrado!$B$2:$B$199, "=Zacatecas")</f>
        <v>25498</v>
      </c>
    </row>
    <row r="6" spans="1:8" x14ac:dyDescent="0.25">
      <c r="A6" s="7">
        <v>2021</v>
      </c>
      <c r="B6" s="10">
        <f>SUMIFS(Concentrado!C$2:C$199,Concentrado!$A$2:$A$199,"="&amp;$A6,Concentrado!$B$2:$B$199, "=Zacatecas")</f>
        <v>2474</v>
      </c>
      <c r="C6" s="10">
        <f>SUMIFS(Concentrado!D$2:D$199,Concentrado!$A$2:$A$199,"="&amp;$A6,Concentrado!$B$2:$B$199, "=Zacatecas")</f>
        <v>23349</v>
      </c>
      <c r="D6" s="10">
        <f>SUMIFS(Concentrado!E$2:E$199,Concentrado!$A$2:$A$199,"="&amp;$A6,Concentrado!$B$2:$B$199, "=Zacatecas")</f>
        <v>1037</v>
      </c>
      <c r="E6" s="10">
        <f>SUMIFS(Concentrado!F$2:F$199,Concentrado!$A$2:$A$199,"="&amp;$A6,Concentrado!$B$2:$B$199, "=Zacatecas")</f>
        <v>5</v>
      </c>
      <c r="F6" s="10">
        <f>SUMIFS(Concentrado!G$2:G$199,Concentrado!$A$2:$A$199,"="&amp;$A6,Concentrado!$B$2:$B$199, "=Zacatecas")</f>
        <v>513</v>
      </c>
      <c r="G6" s="10">
        <f>SUMIFS(Concentrado!H$2:H$199,Concentrado!$A$2:$A$199,"="&amp;$A6,Concentrado!$B$2:$B$199, "=Zacatecas")</f>
        <v>0</v>
      </c>
      <c r="H6" s="10">
        <f>SUMIFS(Concentrado!I$2:I$199,Concentrado!$A$2:$A$199,"="&amp;$A6,Concentrado!$B$2:$B$199, "=Zacatecas")</f>
        <v>27378</v>
      </c>
    </row>
    <row r="7" spans="1:8" x14ac:dyDescent="0.25">
      <c r="A7" s="7">
        <v>2022</v>
      </c>
      <c r="B7" s="10">
        <f>SUMIFS(Concentrado!C$2:C$199,Concentrado!$A$2:$A$199,"="&amp;$A7,Concentrado!$B$2:$B$199, "=Zacatecas")</f>
        <v>3089</v>
      </c>
      <c r="C7" s="10">
        <f>SUMIFS(Concentrado!D$2:D$199,Concentrado!$A$2:$A$199,"="&amp;$A7,Concentrado!$B$2:$B$199, "=Zacatecas")</f>
        <v>22807</v>
      </c>
      <c r="D7" s="10">
        <f>SUMIFS(Concentrado!E$2:E$199,Concentrado!$A$2:$A$199,"="&amp;$A7,Concentrado!$B$2:$B$199, "=Zacatecas")</f>
        <v>953</v>
      </c>
      <c r="E7" s="10">
        <f>SUMIFS(Concentrado!F$2:F$199,Concentrado!$A$2:$A$199,"="&amp;$A7,Concentrado!$B$2:$B$199, "=Zacatecas")</f>
        <v>18</v>
      </c>
      <c r="F7" s="10">
        <f>SUMIFS(Concentrado!G$2:G$199,Concentrado!$A$2:$A$199,"="&amp;$A7,Concentrado!$B$2:$B$199, "=Zacatecas")</f>
        <v>465</v>
      </c>
      <c r="G7" s="10">
        <f>SUMIFS(Concentrado!H$2:H$199,Concentrado!$A$2:$A$199,"="&amp;$A7,Concentrado!$B$2:$B$199, "=Zacatecas")</f>
        <v>0</v>
      </c>
      <c r="H7" s="10">
        <f>SUMIFS(Concentrado!I$2:I$199,Concentrado!$A$2:$A$199,"="&amp;$A7,Concentrado!$B$2:$B$199, "=Zacatecas")</f>
        <v>27332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"=Baja California")</f>
        <v>3384</v>
      </c>
      <c r="C2" s="10">
        <f>SUMIFS(Concentrado!D$2:D$199,Concentrado!$A$2:$A$199,"="&amp;$A2,Concentrado!$B$2:$B$199, "=Baja California")</f>
        <v>33827</v>
      </c>
      <c r="D2" s="10">
        <f>SUMIFS(Concentrado!E$2:E$199,Concentrado!$A$2:$A$199,"="&amp;$A2,Concentrado!$B$2:$B$199, "=Baja California")</f>
        <v>230</v>
      </c>
      <c r="E2" s="10">
        <f>SUMIFS(Concentrado!F$2:F$199,Concentrado!$A$2:$A$199,"="&amp;$A2,Concentrado!$B$2:$B$199, "=Baja California")</f>
        <v>0</v>
      </c>
      <c r="F2" s="10">
        <f>SUMIFS(Concentrado!G$2:G$199,Concentrado!$A$2:$A$199,"="&amp;$A2,Concentrado!$B$2:$B$199, "=Baja California")</f>
        <v>398</v>
      </c>
      <c r="G2" s="10">
        <f>SUMIFS(Concentrado!H$2:H$199,Concentrado!$A$2:$A$199,"="&amp;$A2,Concentrado!$B$2:$B$199, "=Baja California")</f>
        <v>610</v>
      </c>
      <c r="H2" s="10">
        <f>SUMIFS(Concentrado!I$2:I$199,Concentrado!$A$2:$A$199,"="&amp;$A2,Concentrado!$B$2:$B$199, "=Baja California")</f>
        <v>38449</v>
      </c>
    </row>
    <row r="3" spans="1:8" x14ac:dyDescent="0.25">
      <c r="A3" s="7">
        <v>2018</v>
      </c>
      <c r="B3" s="10">
        <f>SUMIFS(Concentrado!C$2:C$199,Concentrado!$A$2:$A$199,"="&amp;$A3,Concentrado!$B$2:$B$199, "=Baja California")</f>
        <v>2975</v>
      </c>
      <c r="C3" s="10">
        <f>SUMIFS(Concentrado!D$2:D$199,Concentrado!$A$2:$A$199,"="&amp;$A3,Concentrado!$B$2:$B$199, "=Baja California")</f>
        <v>35846</v>
      </c>
      <c r="D3" s="10">
        <f>SUMIFS(Concentrado!E$2:E$199,Concentrado!$A$2:$A$199,"="&amp;$A3,Concentrado!$B$2:$B$199, "=Baja California")</f>
        <v>110</v>
      </c>
      <c r="E3" s="10">
        <f>SUMIFS(Concentrado!F$2:F$199,Concentrado!$A$2:$A$199,"="&amp;$A3,Concentrado!$B$2:$B$199, "=Baja California")</f>
        <v>69</v>
      </c>
      <c r="F3" s="10">
        <f>SUMIFS(Concentrado!G$2:G$199,Concentrado!$A$2:$A$199,"="&amp;$A3,Concentrado!$B$2:$B$199, "=Baja California")</f>
        <v>1565</v>
      </c>
      <c r="G3" s="10">
        <f>SUMIFS(Concentrado!H$2:H$199,Concentrado!$A$2:$A$199,"="&amp;$A3,Concentrado!$B$2:$B$199, "=Baja California")</f>
        <v>62</v>
      </c>
      <c r="H3" s="10">
        <f>SUMIFS(Concentrado!I$2:I$199,Concentrado!$A$2:$A$199,"="&amp;$A3,Concentrado!$B$2:$B$199, "=Baja California")</f>
        <v>40627</v>
      </c>
    </row>
    <row r="4" spans="1:8" x14ac:dyDescent="0.25">
      <c r="A4" s="7">
        <v>2019</v>
      </c>
      <c r="B4" s="10">
        <f>SUMIFS(Concentrado!C$2:C$199,Concentrado!$A$2:$A$199,"="&amp;$A4,Concentrado!$B$2:$B$199, "=Baja California")</f>
        <v>2972</v>
      </c>
      <c r="C4" s="10">
        <f>SUMIFS(Concentrado!D$2:D$199,Concentrado!$A$2:$A$199,"="&amp;$A4,Concentrado!$B$2:$B$199, "=Baja California")</f>
        <v>32968</v>
      </c>
      <c r="D4" s="10">
        <f>SUMIFS(Concentrado!E$2:E$199,Concentrado!$A$2:$A$199,"="&amp;$A4,Concentrado!$B$2:$B$199, "=Baja California")</f>
        <v>89</v>
      </c>
      <c r="E4" s="10">
        <f>SUMIFS(Concentrado!F$2:F$199,Concentrado!$A$2:$A$199,"="&amp;$A4,Concentrado!$B$2:$B$199, "=Baja California")</f>
        <v>312</v>
      </c>
      <c r="F4" s="10">
        <f>SUMIFS(Concentrado!G$2:G$199,Concentrado!$A$2:$A$199,"="&amp;$A4,Concentrado!$B$2:$B$199, "=Baja California")</f>
        <v>1046</v>
      </c>
      <c r="G4" s="10">
        <f>SUMIFS(Concentrado!H$2:H$199,Concentrado!$A$2:$A$199,"="&amp;$A4,Concentrado!$B$2:$B$199, "=Baja California")</f>
        <v>112</v>
      </c>
      <c r="H4" s="10">
        <f>SUMIFS(Concentrado!I$2:I$199,Concentrado!$A$2:$A$199,"="&amp;$A4,Concentrado!$B$2:$B$199, "=Baja California")</f>
        <v>37499</v>
      </c>
    </row>
    <row r="5" spans="1:8" x14ac:dyDescent="0.25">
      <c r="A5" s="7">
        <v>2020</v>
      </c>
      <c r="B5" s="10">
        <f>SUMIFS(Concentrado!C$2:C$199,Concentrado!$A$2:$A$199,"="&amp;$A5,Concentrado!$B$2:$B$199, "=Baja California")</f>
        <v>1064</v>
      </c>
      <c r="C5" s="10">
        <f>SUMIFS(Concentrado!D$2:D$199,Concentrado!$A$2:$A$199,"="&amp;$A5,Concentrado!$B$2:$B$199, "=Baja California")</f>
        <v>23762</v>
      </c>
      <c r="D5" s="10">
        <f>SUMIFS(Concentrado!E$2:E$199,Concentrado!$A$2:$A$199,"="&amp;$A5,Concentrado!$B$2:$B$199, "=Baja California")</f>
        <v>267</v>
      </c>
      <c r="E5" s="10">
        <f>SUMIFS(Concentrado!F$2:F$199,Concentrado!$A$2:$A$199,"="&amp;$A5,Concentrado!$B$2:$B$199, "=Baja California")</f>
        <v>437</v>
      </c>
      <c r="F5" s="10">
        <f>SUMIFS(Concentrado!G$2:G$199,Concentrado!$A$2:$A$199,"="&amp;$A5,Concentrado!$B$2:$B$199, "=Baja California")</f>
        <v>996</v>
      </c>
      <c r="G5" s="10">
        <f>SUMIFS(Concentrado!H$2:H$199,Concentrado!$A$2:$A$199,"="&amp;$A5,Concentrado!$B$2:$B$199, "=Baja California")</f>
        <v>171</v>
      </c>
      <c r="H5" s="10">
        <f>SUMIFS(Concentrado!I$2:I$199,Concentrado!$A$2:$A$199,"="&amp;$A5,Concentrado!$B$2:$B$199, "=Baja California")</f>
        <v>26697</v>
      </c>
    </row>
    <row r="6" spans="1:8" x14ac:dyDescent="0.25">
      <c r="A6" s="7">
        <v>2021</v>
      </c>
      <c r="B6" s="10">
        <f>SUMIFS(Concentrado!C$2:C$199,Concentrado!$A$2:$A$199,"="&amp;$A6,Concentrado!$B$2:$B$199, "=Baja California")</f>
        <v>1823</v>
      </c>
      <c r="C6" s="10">
        <f>SUMIFS(Concentrado!D$2:D$199,Concentrado!$A$2:$A$199,"="&amp;$A6,Concentrado!$B$2:$B$199, "=Baja California")</f>
        <v>26572</v>
      </c>
      <c r="D6" s="10">
        <f>SUMIFS(Concentrado!E$2:E$199,Concentrado!$A$2:$A$199,"="&amp;$A6,Concentrado!$B$2:$B$199, "=Baja California")</f>
        <v>2079</v>
      </c>
      <c r="E6" s="10">
        <f>SUMIFS(Concentrado!F$2:F$199,Concentrado!$A$2:$A$199,"="&amp;$A6,Concentrado!$B$2:$B$199, "=Baja California")</f>
        <v>216</v>
      </c>
      <c r="F6" s="10">
        <f>SUMIFS(Concentrado!G$2:G$199,Concentrado!$A$2:$A$199,"="&amp;$A6,Concentrado!$B$2:$B$199, "=Baja California")</f>
        <v>2894</v>
      </c>
      <c r="G6" s="10">
        <f>SUMIFS(Concentrado!H$2:H$199,Concentrado!$A$2:$A$199,"="&amp;$A6,Concentrado!$B$2:$B$199, "=Baja California")</f>
        <v>0</v>
      </c>
      <c r="H6" s="10">
        <f>SUMIFS(Concentrado!I$2:I$199,Concentrado!$A$2:$A$199,"="&amp;$A6,Concentrado!$B$2:$B$199, "=Baja California")</f>
        <v>33584</v>
      </c>
    </row>
    <row r="7" spans="1:8" x14ac:dyDescent="0.25">
      <c r="A7" s="7">
        <v>2022</v>
      </c>
      <c r="B7" s="10">
        <f>SUMIFS(Concentrado!C$2:C$199,Concentrado!$A$2:$A$199,"="&amp;$A7,Concentrado!$B$2:$B$199, "=Baja California")</f>
        <v>3084</v>
      </c>
      <c r="C7" s="10">
        <f>SUMIFS(Concentrado!D$2:D$199,Concentrado!$A$2:$A$199,"="&amp;$A7,Concentrado!$B$2:$B$199, "=Baja California")</f>
        <v>27944</v>
      </c>
      <c r="D7" s="10">
        <f>SUMIFS(Concentrado!E$2:E$199,Concentrado!$A$2:$A$199,"="&amp;$A7,Concentrado!$B$2:$B$199, "=Baja California")</f>
        <v>1482</v>
      </c>
      <c r="E7" s="10">
        <f>SUMIFS(Concentrado!F$2:F$199,Concentrado!$A$2:$A$199,"="&amp;$A7,Concentrado!$B$2:$B$199, "=Baja California")</f>
        <v>729</v>
      </c>
      <c r="F7" s="10">
        <f>SUMIFS(Concentrado!G$2:G$199,Concentrado!$A$2:$A$199,"="&amp;$A7,Concentrado!$B$2:$B$199, "=Baja California")</f>
        <v>1296</v>
      </c>
      <c r="G7" s="10">
        <f>SUMIFS(Concentrado!H$2:H$199,Concentrado!$A$2:$A$199,"="&amp;$A7,Concentrado!$B$2:$B$199, "=Baja California")</f>
        <v>0</v>
      </c>
      <c r="H7" s="10">
        <f>SUMIFS(Concentrado!I$2:I$199,Concentrado!$A$2:$A$199,"="&amp;$A7,Concentrado!$B$2:$B$199, "=Baja California")</f>
        <v>34535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"=Baja California Sur")</f>
        <v>5430</v>
      </c>
      <c r="C2" s="10">
        <f>SUMIFS(Concentrado!D$2:D$199,Concentrado!$A$2:$A$199,"="&amp;$A2,Concentrado!$B$2:$B$199, "=Baja California Sur")</f>
        <v>13057</v>
      </c>
      <c r="D2" s="10">
        <f>SUMIFS(Concentrado!E$2:E$199,Concentrado!$A$2:$A$199,"="&amp;$A2,Concentrado!$B$2:$B$199, "=Baja California Sur")</f>
        <v>783</v>
      </c>
      <c r="E2" s="10">
        <f>SUMIFS(Concentrado!F$2:F$199,Concentrado!$A$2:$A$199,"="&amp;$A2,Concentrado!$B$2:$B$199, "=Baja California Sur")</f>
        <v>0</v>
      </c>
      <c r="F2" s="10">
        <f>SUMIFS(Concentrado!G$2:G$199,Concentrado!$A$2:$A$199,"="&amp;$A2,Concentrado!$B$2:$B$199, "=Baja California Sur")</f>
        <v>121</v>
      </c>
      <c r="G2" s="10">
        <f>SUMIFS(Concentrado!H$2:H$199,Concentrado!$A$2:$A$199,"="&amp;$A2,Concentrado!$B$2:$B$199, "=Baja California Sur")</f>
        <v>330</v>
      </c>
      <c r="H2" s="10">
        <f>SUMIFS(Concentrado!I$2:I$199,Concentrado!$A$2:$A$199,"="&amp;$A2,Concentrado!$B$2:$B$199, "=Baja California Sur")</f>
        <v>19721</v>
      </c>
    </row>
    <row r="3" spans="1:8" x14ac:dyDescent="0.25">
      <c r="A3" s="7">
        <v>2018</v>
      </c>
      <c r="B3" s="10">
        <f>SUMIFS(Concentrado!C$2:C$199,Concentrado!$A$2:$A$199,"="&amp;$A3,Concentrado!$B$2:$B$199, "=Baja California Sur")</f>
        <v>4342</v>
      </c>
      <c r="C3" s="10">
        <f>SUMIFS(Concentrado!D$2:D$199,Concentrado!$A$2:$A$199,"="&amp;$A3,Concentrado!$B$2:$B$199, "=Baja California Sur")</f>
        <v>14064</v>
      </c>
      <c r="D3" s="10">
        <f>SUMIFS(Concentrado!E$2:E$199,Concentrado!$A$2:$A$199,"="&amp;$A3,Concentrado!$B$2:$B$199, "=Baja California Sur")</f>
        <v>866</v>
      </c>
      <c r="E3" s="10">
        <f>SUMIFS(Concentrado!F$2:F$199,Concentrado!$A$2:$A$199,"="&amp;$A3,Concentrado!$B$2:$B$199, "=Baja California Sur")</f>
        <v>131</v>
      </c>
      <c r="F3" s="10">
        <f>SUMIFS(Concentrado!G$2:G$199,Concentrado!$A$2:$A$199,"="&amp;$A3,Concentrado!$B$2:$B$199, "=Baja California Sur")</f>
        <v>236</v>
      </c>
      <c r="G3" s="10">
        <f>SUMIFS(Concentrado!H$2:H$199,Concentrado!$A$2:$A$199,"="&amp;$A3,Concentrado!$B$2:$B$199, "=Baja California Sur")</f>
        <v>0</v>
      </c>
      <c r="H3" s="10">
        <f>SUMIFS(Concentrado!I$2:I$199,Concentrado!$A$2:$A$199,"="&amp;$A3,Concentrado!$B$2:$B$199, "=Baja California Sur")</f>
        <v>19639</v>
      </c>
    </row>
    <row r="4" spans="1:8" x14ac:dyDescent="0.25">
      <c r="A4" s="7">
        <v>2019</v>
      </c>
      <c r="B4" s="10">
        <f>SUMIFS(Concentrado!C$2:C$199,Concentrado!$A$2:$A$199,"="&amp;$A4,Concentrado!$B$2:$B$199, "=Baja California Sur")</f>
        <v>5346</v>
      </c>
      <c r="C4" s="10">
        <f>SUMIFS(Concentrado!D$2:D$199,Concentrado!$A$2:$A$199,"="&amp;$A4,Concentrado!$B$2:$B$199, "=Baja California Sur")</f>
        <v>14269</v>
      </c>
      <c r="D4" s="10">
        <f>SUMIFS(Concentrado!E$2:E$199,Concentrado!$A$2:$A$199,"="&amp;$A4,Concentrado!$B$2:$B$199, "=Baja California Sur")</f>
        <v>2661</v>
      </c>
      <c r="E4" s="10">
        <f>SUMIFS(Concentrado!F$2:F$199,Concentrado!$A$2:$A$199,"="&amp;$A4,Concentrado!$B$2:$B$199, "=Baja California Sur")</f>
        <v>226</v>
      </c>
      <c r="F4" s="10">
        <f>SUMIFS(Concentrado!G$2:G$199,Concentrado!$A$2:$A$199,"="&amp;$A4,Concentrado!$B$2:$B$199, "=Baja California Sur")</f>
        <v>134</v>
      </c>
      <c r="G4" s="10">
        <f>SUMIFS(Concentrado!H$2:H$199,Concentrado!$A$2:$A$199,"="&amp;$A4,Concentrado!$B$2:$B$199, "=Baja California Sur")</f>
        <v>0</v>
      </c>
      <c r="H4" s="10">
        <f>SUMIFS(Concentrado!I$2:I$199,Concentrado!$A$2:$A$199,"="&amp;$A4,Concentrado!$B$2:$B$199, "=Baja California Sur")</f>
        <v>22636</v>
      </c>
    </row>
    <row r="5" spans="1:8" x14ac:dyDescent="0.25">
      <c r="A5" s="7">
        <v>2020</v>
      </c>
      <c r="B5" s="10">
        <f>SUMIFS(Concentrado!C$2:C$199,Concentrado!$A$2:$A$199,"="&amp;$A5,Concentrado!$B$2:$B$199, "=Baja California Sur")</f>
        <v>2892</v>
      </c>
      <c r="C5" s="10">
        <f>SUMIFS(Concentrado!D$2:D$199,Concentrado!$A$2:$A$199,"="&amp;$A5,Concentrado!$B$2:$B$199, "=Baja California Sur")</f>
        <v>10008</v>
      </c>
      <c r="D5" s="10">
        <f>SUMIFS(Concentrado!E$2:E$199,Concentrado!$A$2:$A$199,"="&amp;$A5,Concentrado!$B$2:$B$199, "=Baja California Sur")</f>
        <v>3985</v>
      </c>
      <c r="E5" s="10">
        <f>SUMIFS(Concentrado!F$2:F$199,Concentrado!$A$2:$A$199,"="&amp;$A5,Concentrado!$B$2:$B$199, "=Baja California Sur")</f>
        <v>175</v>
      </c>
      <c r="F5" s="10">
        <f>SUMIFS(Concentrado!G$2:G$199,Concentrado!$A$2:$A$199,"="&amp;$A5,Concentrado!$B$2:$B$199, "=Baja California Sur")</f>
        <v>20</v>
      </c>
      <c r="G5" s="10">
        <f>SUMIFS(Concentrado!H$2:H$199,Concentrado!$A$2:$A$199,"="&amp;$A5,Concentrado!$B$2:$B$199, "=Baja California Sur")</f>
        <v>0</v>
      </c>
      <c r="H5" s="10">
        <f>SUMIFS(Concentrado!I$2:I$199,Concentrado!$A$2:$A$199,"="&amp;$A5,Concentrado!$B$2:$B$199, "=Baja California Sur")</f>
        <v>17080</v>
      </c>
    </row>
    <row r="6" spans="1:8" x14ac:dyDescent="0.25">
      <c r="A6" s="7">
        <v>2021</v>
      </c>
      <c r="B6" s="10">
        <f>SUMIFS(Concentrado!C$2:C$199,Concentrado!$A$2:$A$199,"="&amp;$A6,Concentrado!$B$2:$B$199, "=Baja California Sur")</f>
        <v>8212</v>
      </c>
      <c r="C6" s="10">
        <f>SUMIFS(Concentrado!D$2:D$199,Concentrado!$A$2:$A$199,"="&amp;$A6,Concentrado!$B$2:$B$199, "=Baja California Sur")</f>
        <v>11610</v>
      </c>
      <c r="D6" s="10">
        <f>SUMIFS(Concentrado!E$2:E$199,Concentrado!$A$2:$A$199,"="&amp;$A6,Concentrado!$B$2:$B$199, "=Baja California Sur")</f>
        <v>4281</v>
      </c>
      <c r="E6" s="10">
        <f>SUMIFS(Concentrado!F$2:F$199,Concentrado!$A$2:$A$199,"="&amp;$A6,Concentrado!$B$2:$B$199, "=Baja California Sur")</f>
        <v>178</v>
      </c>
      <c r="F6" s="10">
        <f>SUMIFS(Concentrado!G$2:G$199,Concentrado!$A$2:$A$199,"="&amp;$A6,Concentrado!$B$2:$B$199, "=Baja California Sur")</f>
        <v>42</v>
      </c>
      <c r="G6" s="10">
        <f>SUMIFS(Concentrado!H$2:H$199,Concentrado!$A$2:$A$199,"="&amp;$A6,Concentrado!$B$2:$B$199, "=Baja California Sur")</f>
        <v>0</v>
      </c>
      <c r="H6" s="10">
        <f>SUMIFS(Concentrado!I$2:I$199,Concentrado!$A$2:$A$199,"="&amp;$A6,Concentrado!$B$2:$B$199, "=Baja California Sur")</f>
        <v>24323</v>
      </c>
    </row>
    <row r="7" spans="1:8" x14ac:dyDescent="0.25">
      <c r="A7" s="7">
        <v>2022</v>
      </c>
      <c r="B7" s="10">
        <f>SUMIFS(Concentrado!C$2:C$199,Concentrado!$A$2:$A$199,"="&amp;$A7,Concentrado!$B$2:$B$199, "=Baja California Sur")</f>
        <v>7275</v>
      </c>
      <c r="C7" s="10">
        <f>SUMIFS(Concentrado!D$2:D$199,Concentrado!$A$2:$A$199,"="&amp;$A7,Concentrado!$B$2:$B$199, "=Baja California Sur")</f>
        <v>10986</v>
      </c>
      <c r="D7" s="10">
        <f>SUMIFS(Concentrado!E$2:E$199,Concentrado!$A$2:$A$199,"="&amp;$A7,Concentrado!$B$2:$B$199, "=Baja California Sur")</f>
        <v>4105</v>
      </c>
      <c r="E7" s="10">
        <f>SUMIFS(Concentrado!F$2:F$199,Concentrado!$A$2:$A$199,"="&amp;$A7,Concentrado!$B$2:$B$199, "=Baja California Sur")</f>
        <v>199</v>
      </c>
      <c r="F7" s="10">
        <f>SUMIFS(Concentrado!G$2:G$199,Concentrado!$A$2:$A$199,"="&amp;$A7,Concentrado!$B$2:$B$199, "=Baja California Sur")</f>
        <v>27</v>
      </c>
      <c r="G7" s="10">
        <f>SUMIFS(Concentrado!H$2:H$199,Concentrado!$A$2:$A$199,"="&amp;$A7,Concentrado!$B$2:$B$199, "=Baja California Sur")</f>
        <v>0</v>
      </c>
      <c r="H7" s="10">
        <f>SUMIFS(Concentrado!I$2:I$199,Concentrado!$A$2:$A$199,"="&amp;$A7,Concentrado!$B$2:$B$199, "=Baja California Sur")</f>
        <v>22592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"=Campeche")</f>
        <v>2714</v>
      </c>
      <c r="C2" s="10">
        <f>SUMIFS(Concentrado!D$2:D$199,Concentrado!$A$2:$A$199,"="&amp;$A2,Concentrado!$B$2:$B$199, "=Campeche")</f>
        <v>21252</v>
      </c>
      <c r="D2" s="10">
        <f>SUMIFS(Concentrado!E$2:E$199,Concentrado!$A$2:$A$199,"="&amp;$A2,Concentrado!$B$2:$B$199, "=Campeche")</f>
        <v>2075</v>
      </c>
      <c r="E2" s="10">
        <f>SUMIFS(Concentrado!F$2:F$199,Concentrado!$A$2:$A$199,"="&amp;$A2,Concentrado!$B$2:$B$199, "=Campeche")</f>
        <v>0</v>
      </c>
      <c r="F2" s="10">
        <f>SUMIFS(Concentrado!G$2:G$199,Concentrado!$A$2:$A$199,"="&amp;$A2,Concentrado!$B$2:$B$199, "=Campeche")</f>
        <v>205</v>
      </c>
      <c r="G2" s="10">
        <f>SUMIFS(Concentrado!H$2:H$199,Concentrado!$A$2:$A$199,"="&amp;$A2,Concentrado!$B$2:$B$199, "=Campeche")</f>
        <v>422</v>
      </c>
      <c r="H2" s="10">
        <f>SUMIFS(Concentrado!I$2:I$199,Concentrado!$A$2:$A$199,"="&amp;$A2,Concentrado!$B$2:$B$199, "=Campeche")</f>
        <v>26668</v>
      </c>
    </row>
    <row r="3" spans="1:8" x14ac:dyDescent="0.25">
      <c r="A3" s="7">
        <v>2018</v>
      </c>
      <c r="B3" s="10">
        <f>SUMIFS(Concentrado!C$2:C$199,Concentrado!$A$2:$A$199,"="&amp;$A3,Concentrado!$B$2:$B$199, "=Campeche")</f>
        <v>2621</v>
      </c>
      <c r="C3" s="10">
        <f>SUMIFS(Concentrado!D$2:D$199,Concentrado!$A$2:$A$199,"="&amp;$A3,Concentrado!$B$2:$B$199, "=Campeche")</f>
        <v>18964</v>
      </c>
      <c r="D3" s="10">
        <f>SUMIFS(Concentrado!E$2:E$199,Concentrado!$A$2:$A$199,"="&amp;$A3,Concentrado!$B$2:$B$199, "=Campeche")</f>
        <v>1853</v>
      </c>
      <c r="E3" s="10">
        <f>SUMIFS(Concentrado!F$2:F$199,Concentrado!$A$2:$A$199,"="&amp;$A3,Concentrado!$B$2:$B$199, "=Campeche")</f>
        <v>160</v>
      </c>
      <c r="F3" s="10">
        <f>SUMIFS(Concentrado!G$2:G$199,Concentrado!$A$2:$A$199,"="&amp;$A3,Concentrado!$B$2:$B$199, "=Campeche")</f>
        <v>647</v>
      </c>
      <c r="G3" s="10">
        <f>SUMIFS(Concentrado!H$2:H$199,Concentrado!$A$2:$A$199,"="&amp;$A3,Concentrado!$B$2:$B$199, "=Campeche")</f>
        <v>0</v>
      </c>
      <c r="H3" s="10">
        <f>SUMIFS(Concentrado!I$2:I$199,Concentrado!$A$2:$A$199,"="&amp;$A3,Concentrado!$B$2:$B$199, "=Campeche")</f>
        <v>24245</v>
      </c>
    </row>
    <row r="4" spans="1:8" x14ac:dyDescent="0.25">
      <c r="A4" s="7">
        <v>2019</v>
      </c>
      <c r="B4" s="10">
        <f>SUMIFS(Concentrado!C$2:C$199,Concentrado!$A$2:$A$199,"="&amp;$A4,Concentrado!$B$2:$B$199, "=Campeche")</f>
        <v>2378</v>
      </c>
      <c r="C4" s="10">
        <f>SUMIFS(Concentrado!D$2:D$199,Concentrado!$A$2:$A$199,"="&amp;$A4,Concentrado!$B$2:$B$199, "=Campeche")</f>
        <v>17071</v>
      </c>
      <c r="D4" s="10">
        <f>SUMIFS(Concentrado!E$2:E$199,Concentrado!$A$2:$A$199,"="&amp;$A4,Concentrado!$B$2:$B$199, "=Campeche")</f>
        <v>2896</v>
      </c>
      <c r="E4" s="10">
        <f>SUMIFS(Concentrado!F$2:F$199,Concentrado!$A$2:$A$199,"="&amp;$A4,Concentrado!$B$2:$B$199, "=Campeche")</f>
        <v>276</v>
      </c>
      <c r="F4" s="10">
        <f>SUMIFS(Concentrado!G$2:G$199,Concentrado!$A$2:$A$199,"="&amp;$A4,Concentrado!$B$2:$B$199, "=Campeche")</f>
        <v>454</v>
      </c>
      <c r="G4" s="10">
        <f>SUMIFS(Concentrado!H$2:H$199,Concentrado!$A$2:$A$199,"="&amp;$A4,Concentrado!$B$2:$B$199, "=Campeche")</f>
        <v>0</v>
      </c>
      <c r="H4" s="10">
        <f>SUMIFS(Concentrado!I$2:I$199,Concentrado!$A$2:$A$199,"="&amp;$A4,Concentrado!$B$2:$B$199, "=Campeche")</f>
        <v>23075</v>
      </c>
    </row>
    <row r="5" spans="1:8" x14ac:dyDescent="0.25">
      <c r="A5" s="7">
        <v>2020</v>
      </c>
      <c r="B5" s="10">
        <f>SUMIFS(Concentrado!C$2:C$199,Concentrado!$A$2:$A$199,"="&amp;$A5,Concentrado!$B$2:$B$199, "=Campeche")</f>
        <v>2030</v>
      </c>
      <c r="C5" s="10">
        <f>SUMIFS(Concentrado!D$2:D$199,Concentrado!$A$2:$A$199,"="&amp;$A5,Concentrado!$B$2:$B$199, "=Campeche")</f>
        <v>11944</v>
      </c>
      <c r="D5" s="10">
        <f>SUMIFS(Concentrado!E$2:E$199,Concentrado!$A$2:$A$199,"="&amp;$A5,Concentrado!$B$2:$B$199, "=Campeche")</f>
        <v>2255</v>
      </c>
      <c r="E5" s="10">
        <f>SUMIFS(Concentrado!F$2:F$199,Concentrado!$A$2:$A$199,"="&amp;$A5,Concentrado!$B$2:$B$199, "=Campeche")</f>
        <v>238</v>
      </c>
      <c r="F5" s="10">
        <f>SUMIFS(Concentrado!G$2:G$199,Concentrado!$A$2:$A$199,"="&amp;$A5,Concentrado!$B$2:$B$199, "=Campeche")</f>
        <v>367</v>
      </c>
      <c r="G5" s="10">
        <f>SUMIFS(Concentrado!H$2:H$199,Concentrado!$A$2:$A$199,"="&amp;$A5,Concentrado!$B$2:$B$199, "=Campeche")</f>
        <v>0</v>
      </c>
      <c r="H5" s="10">
        <f>SUMIFS(Concentrado!I$2:I$199,Concentrado!$A$2:$A$199,"="&amp;$A5,Concentrado!$B$2:$B$199, "=Campeche")</f>
        <v>16834</v>
      </c>
    </row>
    <row r="6" spans="1:8" x14ac:dyDescent="0.25">
      <c r="A6" s="7">
        <v>2021</v>
      </c>
      <c r="B6" s="10">
        <f>SUMIFS(Concentrado!C$2:C$199,Concentrado!$A$2:$A$199,"="&amp;$A6,Concentrado!$B$2:$B$199, "=Campeche")</f>
        <v>2363</v>
      </c>
      <c r="C6" s="10">
        <f>SUMIFS(Concentrado!D$2:D$199,Concentrado!$A$2:$A$199,"="&amp;$A6,Concentrado!$B$2:$B$199, "=Campeche")</f>
        <v>12755</v>
      </c>
      <c r="D6" s="10">
        <f>SUMIFS(Concentrado!E$2:E$199,Concentrado!$A$2:$A$199,"="&amp;$A6,Concentrado!$B$2:$B$199, "=Campeche")</f>
        <v>2597</v>
      </c>
      <c r="E6" s="10">
        <f>SUMIFS(Concentrado!F$2:F$199,Concentrado!$A$2:$A$199,"="&amp;$A6,Concentrado!$B$2:$B$199, "=Campeche")</f>
        <v>235</v>
      </c>
      <c r="F6" s="10">
        <f>SUMIFS(Concentrado!G$2:G$199,Concentrado!$A$2:$A$199,"="&amp;$A6,Concentrado!$B$2:$B$199, "=Campeche")</f>
        <v>267</v>
      </c>
      <c r="G6" s="10">
        <f>SUMIFS(Concentrado!H$2:H$199,Concentrado!$A$2:$A$199,"="&amp;$A6,Concentrado!$B$2:$B$199, "=Campeche")</f>
        <v>0</v>
      </c>
      <c r="H6" s="10">
        <f>SUMIFS(Concentrado!I$2:I$199,Concentrado!$A$2:$A$199,"="&amp;$A6,Concentrado!$B$2:$B$199, "=Campeche")</f>
        <v>18217</v>
      </c>
    </row>
    <row r="7" spans="1:8" x14ac:dyDescent="0.25">
      <c r="A7" s="7">
        <v>2022</v>
      </c>
      <c r="B7" s="10">
        <f>SUMIFS(Concentrado!C$2:C$199,Concentrado!$A$2:$A$199,"="&amp;$A7,Concentrado!$B$2:$B$199, "=Campeche")</f>
        <v>1245</v>
      </c>
      <c r="C7" s="10">
        <f>SUMIFS(Concentrado!D$2:D$199,Concentrado!$A$2:$A$199,"="&amp;$A7,Concentrado!$B$2:$B$199, "=Campeche")</f>
        <v>14412</v>
      </c>
      <c r="D7" s="10">
        <f>SUMIFS(Concentrado!E$2:E$199,Concentrado!$A$2:$A$199,"="&amp;$A7,Concentrado!$B$2:$B$199, "=Campeche")</f>
        <v>1350</v>
      </c>
      <c r="E7" s="10">
        <f>SUMIFS(Concentrado!F$2:F$199,Concentrado!$A$2:$A$199,"="&amp;$A7,Concentrado!$B$2:$B$199, "=Campeche")</f>
        <v>212</v>
      </c>
      <c r="F7" s="10">
        <f>SUMIFS(Concentrado!G$2:G$199,Concentrado!$A$2:$A$199,"="&amp;$A7,Concentrado!$B$2:$B$199, "=Campeche")</f>
        <v>222</v>
      </c>
      <c r="G7" s="10">
        <f>SUMIFS(Concentrado!H$2:H$199,Concentrado!$A$2:$A$199,"="&amp;$A7,Concentrado!$B$2:$B$199, "=Campeche")</f>
        <v>0</v>
      </c>
      <c r="H7" s="10">
        <f>SUMIFS(Concentrado!I$2:I$199,Concentrado!$A$2:$A$199,"="&amp;$A7,Concentrado!$B$2:$B$199, "=Campeche")</f>
        <v>17441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"=Chiapas")</f>
        <v>6291</v>
      </c>
      <c r="C2" s="10">
        <f>SUMIFS(Concentrado!D$2:D$199,Concentrado!$A$2:$A$199,"="&amp;$A2,Concentrado!$B$2:$B$199, "=Chiapas")</f>
        <v>99638</v>
      </c>
      <c r="D2" s="10">
        <f>SUMIFS(Concentrado!E$2:E$199,Concentrado!$A$2:$A$199,"="&amp;$A2,Concentrado!$B$2:$B$199, "=Chiapas")</f>
        <v>5169</v>
      </c>
      <c r="E2" s="10">
        <f>SUMIFS(Concentrado!F$2:F$199,Concentrado!$A$2:$A$199,"="&amp;$A2,Concentrado!$B$2:$B$199, "=Chiapas")</f>
        <v>0</v>
      </c>
      <c r="F2" s="10">
        <f>SUMIFS(Concentrado!G$2:G$199,Concentrado!$A$2:$A$199,"="&amp;$A2,Concentrado!$B$2:$B$199, "=Chiapas")</f>
        <v>347</v>
      </c>
      <c r="G2" s="10">
        <f>SUMIFS(Concentrado!H$2:H$199,Concentrado!$A$2:$A$199,"="&amp;$A2,Concentrado!$B$2:$B$199, "=Chiapas")</f>
        <v>1601</v>
      </c>
      <c r="H2" s="10">
        <f>SUMIFS(Concentrado!I$2:I$199,Concentrado!$A$2:$A$199,"="&amp;$A2,Concentrado!$B$2:$B$199, "=Chiapas")</f>
        <v>113046</v>
      </c>
    </row>
    <row r="3" spans="1:8" x14ac:dyDescent="0.25">
      <c r="A3" s="7">
        <v>2018</v>
      </c>
      <c r="B3" s="10">
        <f>SUMIFS(Concentrado!C$2:C$199,Concentrado!$A$2:$A$199,"="&amp;$A3,Concentrado!$B$2:$B$199, "=Chiapas")</f>
        <v>6306</v>
      </c>
      <c r="C3" s="10">
        <f>SUMIFS(Concentrado!D$2:D$199,Concentrado!$A$2:$A$199,"="&amp;$A3,Concentrado!$B$2:$B$199, "=Chiapas")</f>
        <v>96082</v>
      </c>
      <c r="D3" s="10">
        <f>SUMIFS(Concentrado!E$2:E$199,Concentrado!$A$2:$A$199,"="&amp;$A3,Concentrado!$B$2:$B$199, "=Chiapas")</f>
        <v>3953</v>
      </c>
      <c r="E3" s="10">
        <f>SUMIFS(Concentrado!F$2:F$199,Concentrado!$A$2:$A$199,"="&amp;$A3,Concentrado!$B$2:$B$199, "=Chiapas")</f>
        <v>86</v>
      </c>
      <c r="F3" s="10">
        <f>SUMIFS(Concentrado!G$2:G$199,Concentrado!$A$2:$A$199,"="&amp;$A3,Concentrado!$B$2:$B$199, "=Chiapas")</f>
        <v>1829</v>
      </c>
      <c r="G3" s="10">
        <f>SUMIFS(Concentrado!H$2:H$199,Concentrado!$A$2:$A$199,"="&amp;$A3,Concentrado!$B$2:$B$199, "=Chiapas")</f>
        <v>2</v>
      </c>
      <c r="H3" s="10">
        <f>SUMIFS(Concentrado!I$2:I$199,Concentrado!$A$2:$A$199,"="&amp;$A3,Concentrado!$B$2:$B$199, "=Chiapas")</f>
        <v>108258</v>
      </c>
    </row>
    <row r="4" spans="1:8" x14ac:dyDescent="0.25">
      <c r="A4" s="7">
        <v>2019</v>
      </c>
      <c r="B4" s="10">
        <f>SUMIFS(Concentrado!C$2:C$199,Concentrado!$A$2:$A$199,"="&amp;$A4,Concentrado!$B$2:$B$199, "=Chiapas")</f>
        <v>5556</v>
      </c>
      <c r="C4" s="10">
        <f>SUMIFS(Concentrado!D$2:D$199,Concentrado!$A$2:$A$199,"="&amp;$A4,Concentrado!$B$2:$B$199, "=Chiapas")</f>
        <v>102567</v>
      </c>
      <c r="D4" s="10">
        <f>SUMIFS(Concentrado!E$2:E$199,Concentrado!$A$2:$A$199,"="&amp;$A4,Concentrado!$B$2:$B$199, "=Chiapas")</f>
        <v>4613</v>
      </c>
      <c r="E4" s="10">
        <f>SUMIFS(Concentrado!F$2:F$199,Concentrado!$A$2:$A$199,"="&amp;$A4,Concentrado!$B$2:$B$199, "=Chiapas")</f>
        <v>283</v>
      </c>
      <c r="F4" s="10">
        <f>SUMIFS(Concentrado!G$2:G$199,Concentrado!$A$2:$A$199,"="&amp;$A4,Concentrado!$B$2:$B$199, "=Chiapas")</f>
        <v>1779</v>
      </c>
      <c r="G4" s="10">
        <f>SUMIFS(Concentrado!H$2:H$199,Concentrado!$A$2:$A$199,"="&amp;$A4,Concentrado!$B$2:$B$199, "=Chiapas")</f>
        <v>0</v>
      </c>
      <c r="H4" s="10">
        <f>SUMIFS(Concentrado!I$2:I$199,Concentrado!$A$2:$A$199,"="&amp;$A4,Concentrado!$B$2:$B$199, "=Chiapas")</f>
        <v>114798</v>
      </c>
    </row>
    <row r="5" spans="1:8" x14ac:dyDescent="0.25">
      <c r="A5" s="7">
        <v>2020</v>
      </c>
      <c r="B5" s="10">
        <f>SUMIFS(Concentrado!C$2:C$199,Concentrado!$A$2:$A$199,"="&amp;$A5,Concentrado!$B$2:$B$199, "=Chiapas")</f>
        <v>1891</v>
      </c>
      <c r="C5" s="10">
        <f>SUMIFS(Concentrado!D$2:D$199,Concentrado!$A$2:$A$199,"="&amp;$A5,Concentrado!$B$2:$B$199, "=Chiapas")</f>
        <v>73600</v>
      </c>
      <c r="D5" s="10">
        <f>SUMIFS(Concentrado!E$2:E$199,Concentrado!$A$2:$A$199,"="&amp;$A5,Concentrado!$B$2:$B$199, "=Chiapas")</f>
        <v>2853</v>
      </c>
      <c r="E5" s="10">
        <f>SUMIFS(Concentrado!F$2:F$199,Concentrado!$A$2:$A$199,"="&amp;$A5,Concentrado!$B$2:$B$199, "=Chiapas")</f>
        <v>106</v>
      </c>
      <c r="F5" s="10">
        <f>SUMIFS(Concentrado!G$2:G$199,Concentrado!$A$2:$A$199,"="&amp;$A5,Concentrado!$B$2:$B$199, "=Chiapas")</f>
        <v>1108</v>
      </c>
      <c r="G5" s="10">
        <f>SUMIFS(Concentrado!H$2:H$199,Concentrado!$A$2:$A$199,"="&amp;$A5,Concentrado!$B$2:$B$199, "=Chiapas")</f>
        <v>0</v>
      </c>
      <c r="H5" s="10">
        <f>SUMIFS(Concentrado!I$2:I$199,Concentrado!$A$2:$A$199,"="&amp;$A5,Concentrado!$B$2:$B$199, "=Chiapas")</f>
        <v>79558</v>
      </c>
    </row>
    <row r="6" spans="1:8" x14ac:dyDescent="0.25">
      <c r="A6" s="7">
        <v>2021</v>
      </c>
      <c r="B6" s="10">
        <f>SUMIFS(Concentrado!C$2:C$199,Concentrado!$A$2:$A$199,"="&amp;$A6,Concentrado!$B$2:$B$199, "=Chiapas")</f>
        <v>3035</v>
      </c>
      <c r="C6" s="10">
        <f>SUMIFS(Concentrado!D$2:D$199,Concentrado!$A$2:$A$199,"="&amp;$A6,Concentrado!$B$2:$B$199, "=Chiapas")</f>
        <v>87708</v>
      </c>
      <c r="D6" s="10">
        <f>SUMIFS(Concentrado!E$2:E$199,Concentrado!$A$2:$A$199,"="&amp;$A6,Concentrado!$B$2:$B$199, "=Chiapas")</f>
        <v>4165</v>
      </c>
      <c r="E6" s="10">
        <f>SUMIFS(Concentrado!F$2:F$199,Concentrado!$A$2:$A$199,"="&amp;$A6,Concentrado!$B$2:$B$199, "=Chiapas")</f>
        <v>176</v>
      </c>
      <c r="F6" s="10">
        <f>SUMIFS(Concentrado!G$2:G$199,Concentrado!$A$2:$A$199,"="&amp;$A6,Concentrado!$B$2:$B$199, "=Chiapas")</f>
        <v>1938</v>
      </c>
      <c r="G6" s="10">
        <f>SUMIFS(Concentrado!H$2:H$199,Concentrado!$A$2:$A$199,"="&amp;$A6,Concentrado!$B$2:$B$199, "=Chiapas")</f>
        <v>0</v>
      </c>
      <c r="H6" s="10">
        <f>SUMIFS(Concentrado!I$2:I$199,Concentrado!$A$2:$A$199,"="&amp;$A6,Concentrado!$B$2:$B$199, "=Chiapas")</f>
        <v>97022</v>
      </c>
    </row>
    <row r="7" spans="1:8" x14ac:dyDescent="0.25">
      <c r="A7" s="7">
        <v>2022</v>
      </c>
      <c r="B7" s="10">
        <f>SUMIFS(Concentrado!C$2:C$199,Concentrado!$A$2:$A$199,"="&amp;$A7,Concentrado!$B$2:$B$199, "=Chiapas")</f>
        <v>11177</v>
      </c>
      <c r="C7" s="10">
        <f>SUMIFS(Concentrado!D$2:D$199,Concentrado!$A$2:$A$199,"="&amp;$A7,Concentrado!$B$2:$B$199, "=Chiapas")</f>
        <v>94809</v>
      </c>
      <c r="D7" s="10">
        <f>SUMIFS(Concentrado!E$2:E$199,Concentrado!$A$2:$A$199,"="&amp;$A7,Concentrado!$B$2:$B$199, "=Chiapas")</f>
        <v>5401</v>
      </c>
      <c r="E7" s="10">
        <f>SUMIFS(Concentrado!F$2:F$199,Concentrado!$A$2:$A$199,"="&amp;$A7,Concentrado!$B$2:$B$199, "=Chiapas")</f>
        <v>242</v>
      </c>
      <c r="F7" s="10">
        <f>SUMIFS(Concentrado!G$2:G$199,Concentrado!$A$2:$A$199,"="&amp;$A7,Concentrado!$B$2:$B$199, "=Chiapas")</f>
        <v>1971</v>
      </c>
      <c r="G7" s="10">
        <f>SUMIFS(Concentrado!H$2:H$199,Concentrado!$A$2:$A$199,"="&amp;$A7,Concentrado!$B$2:$B$199, "=Chiapas")</f>
        <v>0</v>
      </c>
      <c r="H7" s="10">
        <f>SUMIFS(Concentrado!I$2:I$199,Concentrado!$A$2:$A$199,"="&amp;$A7,Concentrado!$B$2:$B$199, "=Chiapas")</f>
        <v>113600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"=Chihuahua")</f>
        <v>17765</v>
      </c>
      <c r="C2" s="10">
        <f>SUMIFS(Concentrado!D$2:D$199,Concentrado!$A$2:$A$199,"="&amp;$A2,Concentrado!$B$2:$B$199, "=Chihuahua")</f>
        <v>55220</v>
      </c>
      <c r="D2" s="10">
        <f>SUMIFS(Concentrado!E$2:E$199,Concentrado!$A$2:$A$199,"="&amp;$A2,Concentrado!$B$2:$B$199, "=Chihuahua")</f>
        <v>1776</v>
      </c>
      <c r="E2" s="10">
        <f>SUMIFS(Concentrado!F$2:F$199,Concentrado!$A$2:$A$199,"="&amp;$A2,Concentrado!$B$2:$B$199, "=Chihuahua")</f>
        <v>0</v>
      </c>
      <c r="F2" s="10">
        <f>SUMIFS(Concentrado!G$2:G$199,Concentrado!$A$2:$A$199,"="&amp;$A2,Concentrado!$B$2:$B$199, "=Chihuahua")</f>
        <v>537</v>
      </c>
      <c r="G2" s="10">
        <f>SUMIFS(Concentrado!H$2:H$199,Concentrado!$A$2:$A$199,"="&amp;$A2,Concentrado!$B$2:$B$199, "=Chihuahua")</f>
        <v>605</v>
      </c>
      <c r="H2" s="10">
        <f>SUMIFS(Concentrado!I$2:I$199,Concentrado!$A$2:$A$199,"="&amp;$A2,Concentrado!$B$2:$B$199, "=Chihuahua")</f>
        <v>75903</v>
      </c>
    </row>
    <row r="3" spans="1:8" x14ac:dyDescent="0.25">
      <c r="A3" s="7">
        <v>2018</v>
      </c>
      <c r="B3" s="10">
        <f>SUMIFS(Concentrado!C$2:C$199,Concentrado!$A$2:$A$199,"="&amp;$A3,Concentrado!$B$2:$B$199, "=Chihuahua")</f>
        <v>21381</v>
      </c>
      <c r="C3" s="10">
        <f>SUMIFS(Concentrado!D$2:D$199,Concentrado!$A$2:$A$199,"="&amp;$A3,Concentrado!$B$2:$B$199, "=Chihuahua")</f>
        <v>58459</v>
      </c>
      <c r="D3" s="10">
        <f>SUMIFS(Concentrado!E$2:E$199,Concentrado!$A$2:$A$199,"="&amp;$A3,Concentrado!$B$2:$B$199, "=Chihuahua")</f>
        <v>1602</v>
      </c>
      <c r="E3" s="10">
        <f>SUMIFS(Concentrado!F$2:F$199,Concentrado!$A$2:$A$199,"="&amp;$A3,Concentrado!$B$2:$B$199, "=Chihuahua")</f>
        <v>148</v>
      </c>
      <c r="F3" s="10">
        <f>SUMIFS(Concentrado!G$2:G$199,Concentrado!$A$2:$A$199,"="&amp;$A3,Concentrado!$B$2:$B$199, "=Chihuahua")</f>
        <v>321</v>
      </c>
      <c r="G3" s="10">
        <f>SUMIFS(Concentrado!H$2:H$199,Concentrado!$A$2:$A$199,"="&amp;$A3,Concentrado!$B$2:$B$199, "=Chihuahua")</f>
        <v>0</v>
      </c>
      <c r="H3" s="10">
        <f>SUMIFS(Concentrado!I$2:I$199,Concentrado!$A$2:$A$199,"="&amp;$A3,Concentrado!$B$2:$B$199, "=Chihuahua")</f>
        <v>81911</v>
      </c>
    </row>
    <row r="4" spans="1:8" x14ac:dyDescent="0.25">
      <c r="A4" s="7">
        <v>2019</v>
      </c>
      <c r="B4" s="10">
        <f>SUMIFS(Concentrado!C$2:C$199,Concentrado!$A$2:$A$199,"="&amp;$A4,Concentrado!$B$2:$B$199, "=Chihuahua")</f>
        <v>20094</v>
      </c>
      <c r="C4" s="10">
        <f>SUMIFS(Concentrado!D$2:D$199,Concentrado!$A$2:$A$199,"="&amp;$A4,Concentrado!$B$2:$B$199, "=Chihuahua")</f>
        <v>56773</v>
      </c>
      <c r="D4" s="10">
        <f>SUMIFS(Concentrado!E$2:E$199,Concentrado!$A$2:$A$199,"="&amp;$A4,Concentrado!$B$2:$B$199, "=Chihuahua")</f>
        <v>1646</v>
      </c>
      <c r="E4" s="10">
        <f>SUMIFS(Concentrado!F$2:F$199,Concentrado!$A$2:$A$199,"="&amp;$A4,Concentrado!$B$2:$B$199, "=Chihuahua")</f>
        <v>95</v>
      </c>
      <c r="F4" s="10">
        <f>SUMIFS(Concentrado!G$2:G$199,Concentrado!$A$2:$A$199,"="&amp;$A4,Concentrado!$B$2:$B$199, "=Chihuahua")</f>
        <v>329</v>
      </c>
      <c r="G4" s="10">
        <f>SUMIFS(Concentrado!H$2:H$199,Concentrado!$A$2:$A$199,"="&amp;$A4,Concentrado!$B$2:$B$199, "=Chihuahua")</f>
        <v>0</v>
      </c>
      <c r="H4" s="10">
        <f>SUMIFS(Concentrado!I$2:I$199,Concentrado!$A$2:$A$199,"="&amp;$A4,Concentrado!$B$2:$B$199, "=Chihuahua")</f>
        <v>78937</v>
      </c>
    </row>
    <row r="5" spans="1:8" x14ac:dyDescent="0.25">
      <c r="A5" s="7">
        <v>2020</v>
      </c>
      <c r="B5" s="10">
        <f>SUMIFS(Concentrado!C$2:C$199,Concentrado!$A$2:$A$199,"="&amp;$A5,Concentrado!$B$2:$B$199, "=Chihuahua")</f>
        <v>13879</v>
      </c>
      <c r="C5" s="10">
        <f>SUMIFS(Concentrado!D$2:D$199,Concentrado!$A$2:$A$199,"="&amp;$A5,Concentrado!$B$2:$B$199, "=Chihuahua")</f>
        <v>43557</v>
      </c>
      <c r="D5" s="10">
        <f>SUMIFS(Concentrado!E$2:E$199,Concentrado!$A$2:$A$199,"="&amp;$A5,Concentrado!$B$2:$B$199, "=Chihuahua")</f>
        <v>1650</v>
      </c>
      <c r="E5" s="10">
        <f>SUMIFS(Concentrado!F$2:F$199,Concentrado!$A$2:$A$199,"="&amp;$A5,Concentrado!$B$2:$B$199, "=Chihuahua")</f>
        <v>120</v>
      </c>
      <c r="F5" s="10">
        <f>SUMIFS(Concentrado!G$2:G$199,Concentrado!$A$2:$A$199,"="&amp;$A5,Concentrado!$B$2:$B$199, "=Chihuahua")</f>
        <v>584</v>
      </c>
      <c r="G5" s="10">
        <f>SUMIFS(Concentrado!H$2:H$199,Concentrado!$A$2:$A$199,"="&amp;$A5,Concentrado!$B$2:$B$199, "=Chihuahua")</f>
        <v>0</v>
      </c>
      <c r="H5" s="10">
        <f>SUMIFS(Concentrado!I$2:I$199,Concentrado!$A$2:$A$199,"="&amp;$A5,Concentrado!$B$2:$B$199, "=Chihuahua")</f>
        <v>59790</v>
      </c>
    </row>
    <row r="6" spans="1:8" x14ac:dyDescent="0.25">
      <c r="A6" s="7">
        <v>2021</v>
      </c>
      <c r="B6" s="10">
        <f>SUMIFS(Concentrado!C$2:C$199,Concentrado!$A$2:$A$199,"="&amp;$A6,Concentrado!$B$2:$B$199, "=Chihuahua")</f>
        <v>15599</v>
      </c>
      <c r="C6" s="10">
        <f>SUMIFS(Concentrado!D$2:D$199,Concentrado!$A$2:$A$199,"="&amp;$A6,Concentrado!$B$2:$B$199, "=Chihuahua")</f>
        <v>41934</v>
      </c>
      <c r="D6" s="10">
        <f>SUMIFS(Concentrado!E$2:E$199,Concentrado!$A$2:$A$199,"="&amp;$A6,Concentrado!$B$2:$B$199, "=Chihuahua")</f>
        <v>2205</v>
      </c>
      <c r="E6" s="10">
        <f>SUMIFS(Concentrado!F$2:F$199,Concentrado!$A$2:$A$199,"="&amp;$A6,Concentrado!$B$2:$B$199, "=Chihuahua")</f>
        <v>180</v>
      </c>
      <c r="F6" s="10">
        <f>SUMIFS(Concentrado!G$2:G$199,Concentrado!$A$2:$A$199,"="&amp;$A6,Concentrado!$B$2:$B$199, "=Chihuahua")</f>
        <v>749</v>
      </c>
      <c r="G6" s="10">
        <f>SUMIFS(Concentrado!H$2:H$199,Concentrado!$A$2:$A$199,"="&amp;$A6,Concentrado!$B$2:$B$199, "=Chihuahua")</f>
        <v>0</v>
      </c>
      <c r="H6" s="10">
        <f>SUMIFS(Concentrado!I$2:I$199,Concentrado!$A$2:$A$199,"="&amp;$A6,Concentrado!$B$2:$B$199, "=Chihuahua")</f>
        <v>60667</v>
      </c>
    </row>
    <row r="7" spans="1:8" x14ac:dyDescent="0.25">
      <c r="A7" s="7">
        <v>2022</v>
      </c>
      <c r="B7" s="10">
        <f>SUMIFS(Concentrado!C$2:C$199,Concentrado!$A$2:$A$199,"="&amp;$A7,Concentrado!$B$2:$B$199, "=Chihuahua")</f>
        <v>20848</v>
      </c>
      <c r="C7" s="10">
        <f>SUMIFS(Concentrado!D$2:D$199,Concentrado!$A$2:$A$199,"="&amp;$A7,Concentrado!$B$2:$B$199, "=Chihuahua")</f>
        <v>41373</v>
      </c>
      <c r="D7" s="10">
        <f>SUMIFS(Concentrado!E$2:E$199,Concentrado!$A$2:$A$199,"="&amp;$A7,Concentrado!$B$2:$B$199, "=Chihuahua")</f>
        <v>2341</v>
      </c>
      <c r="E7" s="10">
        <f>SUMIFS(Concentrado!F$2:F$199,Concentrado!$A$2:$A$199,"="&amp;$A7,Concentrado!$B$2:$B$199, "=Chihuahua")</f>
        <v>192</v>
      </c>
      <c r="F7" s="10">
        <f>SUMIFS(Concentrado!G$2:G$199,Concentrado!$A$2:$A$199,"="&amp;$A7,Concentrado!$B$2:$B$199, "=Chihuahua")</f>
        <v>729</v>
      </c>
      <c r="G7" s="10">
        <f>SUMIFS(Concentrado!H$2:H$199,Concentrado!$A$2:$A$199,"="&amp;$A7,Concentrado!$B$2:$B$199, "=Chihuahua")</f>
        <v>0</v>
      </c>
      <c r="H7" s="10">
        <f>SUMIFS(Concentrado!I$2:I$199,Concentrado!$A$2:$A$199,"="&amp;$A7,Concentrado!$B$2:$B$199, "=Chihuahua")</f>
        <v>65483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8" sqref="H38"/>
    </sheetView>
  </sheetViews>
  <sheetFormatPr baseColWidth="10" defaultRowHeight="15" x14ac:dyDescent="0.25"/>
  <cols>
    <col min="1" max="1" width="12.140625" customWidth="1"/>
    <col min="2" max="2" width="15.42578125" customWidth="1"/>
    <col min="3" max="4" width="15" customWidth="1"/>
    <col min="6" max="7" width="15" customWidth="1"/>
  </cols>
  <sheetData>
    <row r="1" spans="1:8" s="3" customFormat="1" ht="28.5" x14ac:dyDescent="0.2">
      <c r="A1" s="1" t="s">
        <v>0</v>
      </c>
      <c r="B1" s="1" t="s">
        <v>36</v>
      </c>
      <c r="C1" s="1" t="s">
        <v>38</v>
      </c>
      <c r="D1" s="1" t="s">
        <v>37</v>
      </c>
      <c r="E1" s="1" t="s">
        <v>40</v>
      </c>
      <c r="F1" s="1" t="s">
        <v>39</v>
      </c>
      <c r="G1" s="1" t="s">
        <v>34</v>
      </c>
      <c r="H1" s="1" t="s">
        <v>35</v>
      </c>
    </row>
    <row r="2" spans="1:8" x14ac:dyDescent="0.25">
      <c r="A2" s="7">
        <v>2017</v>
      </c>
      <c r="B2" s="10">
        <f>SUMIFS(Concentrado!C$2:C$199,Concentrado!$A$2:$A$199,"="&amp;$A2,Concentrado!$B$2:$B$199, "=Ciudad de México")</f>
        <v>67874</v>
      </c>
      <c r="C2" s="10">
        <f>SUMIFS(Concentrado!D$2:D$199,Concentrado!$A$2:$A$199,"="&amp;$A2,Concentrado!$B$2:$B$199, "=Ciudad de México")</f>
        <v>153712</v>
      </c>
      <c r="D2" s="10">
        <f>SUMIFS(Concentrado!E$2:E$199,Concentrado!$A$2:$A$199,"="&amp;$A2,Concentrado!$B$2:$B$199, "=Ciudad de México")</f>
        <v>4021</v>
      </c>
      <c r="E2" s="10">
        <f>SUMIFS(Concentrado!F$2:F$199,Concentrado!$A$2:$A$199,"="&amp;$A2,Concentrado!$B$2:$B$199, "=Ciudad de México")</f>
        <v>0</v>
      </c>
      <c r="F2" s="10">
        <f>SUMIFS(Concentrado!G$2:G$199,Concentrado!$A$2:$A$199,"="&amp;$A2,Concentrado!$B$2:$B$199, "=Ciudad de México")</f>
        <v>5440</v>
      </c>
      <c r="G2" s="10">
        <f>SUMIFS(Concentrado!H$2:H$199,Concentrado!$A$2:$A$199,"="&amp;$A2,Concentrado!$B$2:$B$199, "=Ciudad de México")</f>
        <v>4534</v>
      </c>
      <c r="H2" s="10">
        <f>SUMIFS(Concentrado!I$2:I$199,Concentrado!$A$2:$A$199,"="&amp;$A2,Concentrado!$B$2:$B$199, "=Ciudad de México")</f>
        <v>235581</v>
      </c>
    </row>
    <row r="3" spans="1:8" x14ac:dyDescent="0.25">
      <c r="A3" s="7">
        <v>2018</v>
      </c>
      <c r="B3" s="10">
        <f>SUMIFS(Concentrado!C$2:C$199,Concentrado!$A$2:$A$199,"="&amp;$A3,Concentrado!$B$2:$B$199, "=Ciudad de México")</f>
        <v>80878</v>
      </c>
      <c r="C3" s="10">
        <f>SUMIFS(Concentrado!D$2:D$199,Concentrado!$A$2:$A$199,"="&amp;$A3,Concentrado!$B$2:$B$199, "=Ciudad de México")</f>
        <v>151065</v>
      </c>
      <c r="D3" s="10">
        <f>SUMIFS(Concentrado!E$2:E$199,Concentrado!$A$2:$A$199,"="&amp;$A3,Concentrado!$B$2:$B$199, "=Ciudad de México")</f>
        <v>3855</v>
      </c>
      <c r="E3" s="10">
        <f>SUMIFS(Concentrado!F$2:F$199,Concentrado!$A$2:$A$199,"="&amp;$A3,Concentrado!$B$2:$B$199, "=Ciudad de México")</f>
        <v>74</v>
      </c>
      <c r="F3" s="10">
        <f>SUMIFS(Concentrado!G$2:G$199,Concentrado!$A$2:$A$199,"="&amp;$A3,Concentrado!$B$2:$B$199, "=Ciudad de México")</f>
        <v>6063</v>
      </c>
      <c r="G3" s="10">
        <f>SUMIFS(Concentrado!H$2:H$199,Concentrado!$A$2:$A$199,"="&amp;$A3,Concentrado!$B$2:$B$199, "=Ciudad de México")</f>
        <v>7817</v>
      </c>
      <c r="H3" s="10">
        <f>SUMIFS(Concentrado!I$2:I$199,Concentrado!$A$2:$A$199,"="&amp;$A3,Concentrado!$B$2:$B$199, "=Ciudad de México")</f>
        <v>249752</v>
      </c>
    </row>
    <row r="4" spans="1:8" x14ac:dyDescent="0.25">
      <c r="A4" s="7">
        <v>2019</v>
      </c>
      <c r="B4" s="10">
        <f>SUMIFS(Concentrado!C$2:C$199,Concentrado!$A$2:$A$199,"="&amp;$A4,Concentrado!$B$2:$B$199, "=Ciudad de México")</f>
        <v>37561</v>
      </c>
      <c r="C4" s="10">
        <f>SUMIFS(Concentrado!D$2:D$199,Concentrado!$A$2:$A$199,"="&amp;$A4,Concentrado!$B$2:$B$199, "=Ciudad de México")</f>
        <v>128523</v>
      </c>
      <c r="D4" s="10">
        <f>SUMIFS(Concentrado!E$2:E$199,Concentrado!$A$2:$A$199,"="&amp;$A4,Concentrado!$B$2:$B$199, "=Ciudad de México")</f>
        <v>536</v>
      </c>
      <c r="E4" s="10">
        <f>SUMIFS(Concentrado!F$2:F$199,Concentrado!$A$2:$A$199,"="&amp;$A4,Concentrado!$B$2:$B$199, "=Ciudad de México")</f>
        <v>237</v>
      </c>
      <c r="F4" s="10">
        <f>SUMIFS(Concentrado!G$2:G$199,Concentrado!$A$2:$A$199,"="&amp;$A4,Concentrado!$B$2:$B$199, "=Ciudad de México")</f>
        <v>4531</v>
      </c>
      <c r="G4" s="10">
        <f>SUMIFS(Concentrado!H$2:H$199,Concentrado!$A$2:$A$199,"="&amp;$A4,Concentrado!$B$2:$B$199, "=Ciudad de México")</f>
        <v>47784</v>
      </c>
      <c r="H4" s="10">
        <f>SUMIFS(Concentrado!I$2:I$199,Concentrado!$A$2:$A$199,"="&amp;$A4,Concentrado!$B$2:$B$199, "=Ciudad de México")</f>
        <v>219172</v>
      </c>
    </row>
    <row r="5" spans="1:8" x14ac:dyDescent="0.25">
      <c r="A5" s="7">
        <v>2020</v>
      </c>
      <c r="B5" s="10">
        <f>SUMIFS(Concentrado!C$2:C$199,Concentrado!$A$2:$A$199,"="&amp;$A5,Concentrado!$B$2:$B$199, "=Ciudad de México")</f>
        <v>25804</v>
      </c>
      <c r="C5" s="10">
        <f>SUMIFS(Concentrado!D$2:D$199,Concentrado!$A$2:$A$199,"="&amp;$A5,Concentrado!$B$2:$B$199, "=Ciudad de México")</f>
        <v>108808</v>
      </c>
      <c r="D5" s="10">
        <f>SUMIFS(Concentrado!E$2:E$199,Concentrado!$A$2:$A$199,"="&amp;$A5,Concentrado!$B$2:$B$199, "=Ciudad de México")</f>
        <v>794</v>
      </c>
      <c r="E5" s="10">
        <f>SUMIFS(Concentrado!F$2:F$199,Concentrado!$A$2:$A$199,"="&amp;$A5,Concentrado!$B$2:$B$199, "=Ciudad de México")</f>
        <v>124</v>
      </c>
      <c r="F5" s="10">
        <f>SUMIFS(Concentrado!G$2:G$199,Concentrado!$A$2:$A$199,"="&amp;$A5,Concentrado!$B$2:$B$199, "=Ciudad de México")</f>
        <v>25955</v>
      </c>
      <c r="G5" s="10">
        <f>SUMIFS(Concentrado!H$2:H$199,Concentrado!$A$2:$A$199,"="&amp;$A5,Concentrado!$B$2:$B$199, "=Ciudad de México")</f>
        <v>10178</v>
      </c>
      <c r="H5" s="10">
        <f>SUMIFS(Concentrado!I$2:I$199,Concentrado!$A$2:$A$199,"="&amp;$A5,Concentrado!$B$2:$B$199, "=Ciudad de México")</f>
        <v>171663</v>
      </c>
    </row>
    <row r="6" spans="1:8" x14ac:dyDescent="0.25">
      <c r="A6" s="7">
        <v>2021</v>
      </c>
      <c r="B6" s="10">
        <f>SUMIFS(Concentrado!C$2:C$199,Concentrado!$A$2:$A$199,"="&amp;$A6,Concentrado!$B$2:$B$199, "=Ciudad de México")</f>
        <v>43089</v>
      </c>
      <c r="C6" s="10">
        <f>SUMIFS(Concentrado!D$2:D$199,Concentrado!$A$2:$A$199,"="&amp;$A6,Concentrado!$B$2:$B$199, "=Ciudad de México")</f>
        <v>127119</v>
      </c>
      <c r="D6" s="10">
        <f>SUMIFS(Concentrado!E$2:E$199,Concentrado!$A$2:$A$199,"="&amp;$A6,Concentrado!$B$2:$B$199, "=Ciudad de México")</f>
        <v>3927</v>
      </c>
      <c r="E6" s="10">
        <f>SUMIFS(Concentrado!F$2:F$199,Concentrado!$A$2:$A$199,"="&amp;$A6,Concentrado!$B$2:$B$199, "=Ciudad de México")</f>
        <v>3302</v>
      </c>
      <c r="F6" s="10">
        <f>SUMIFS(Concentrado!G$2:G$199,Concentrado!$A$2:$A$199,"="&amp;$A6,Concentrado!$B$2:$B$199, "=Ciudad de México")</f>
        <v>8407</v>
      </c>
      <c r="G6" s="10">
        <f>SUMIFS(Concentrado!H$2:H$199,Concentrado!$A$2:$A$199,"="&amp;$A6,Concentrado!$B$2:$B$199, "=Ciudad de México")</f>
        <v>3972</v>
      </c>
      <c r="H6" s="10">
        <f>SUMIFS(Concentrado!I$2:I$199,Concentrado!$A$2:$A$199,"="&amp;$A6,Concentrado!$B$2:$B$199, "=Ciudad de México")</f>
        <v>189816</v>
      </c>
    </row>
    <row r="7" spans="1:8" x14ac:dyDescent="0.25">
      <c r="A7" s="7">
        <v>2022</v>
      </c>
      <c r="B7" s="10">
        <f>SUMIFS(Concentrado!C$2:C$199,Concentrado!$A$2:$A$199,"="&amp;$A7,Concentrado!$B$2:$B$199, "=Ciudad de México")</f>
        <v>37490</v>
      </c>
      <c r="C7" s="10">
        <f>SUMIFS(Concentrado!D$2:D$199,Concentrado!$A$2:$A$199,"="&amp;$A7,Concentrado!$B$2:$B$199, "=Ciudad de México")</f>
        <v>122347</v>
      </c>
      <c r="D7" s="10">
        <f>SUMIFS(Concentrado!E$2:E$199,Concentrado!$A$2:$A$199,"="&amp;$A7,Concentrado!$B$2:$B$199, "=Ciudad de México")</f>
        <v>1082</v>
      </c>
      <c r="E7" s="10">
        <f>SUMIFS(Concentrado!F$2:F$199,Concentrado!$A$2:$A$199,"="&amp;$A7,Concentrado!$B$2:$B$199, "=Ciudad de México")</f>
        <v>2923</v>
      </c>
      <c r="F7" s="10">
        <f>SUMIFS(Concentrado!G$2:G$199,Concentrado!$A$2:$A$199,"="&amp;$A7,Concentrado!$B$2:$B$199, "=Ciudad de México")</f>
        <v>1799</v>
      </c>
      <c r="G7" s="10">
        <f>SUMIFS(Concentrado!H$2:H$199,Concentrado!$A$2:$A$199,"="&amp;$A7,Concentrado!$B$2:$B$199, "=Ciudad de México")</f>
        <v>0</v>
      </c>
      <c r="H7" s="10">
        <f>SUMIFS(Concentrado!I$2:I$199,Concentrado!$A$2:$A$199,"="&amp;$A7,Concentrado!$B$2:$B$199, "=Ciudad de México")</f>
        <v>165641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2023-01-02T19:43:48Z</dcterms:modified>
</cp:coreProperties>
</file>