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tavio.garcia\eclipse-workspace\DGIS\WebContent\tablero\gasto\gastopublico_porciento_Gprog\"/>
    </mc:Choice>
  </mc:AlternateContent>
  <bookViews>
    <workbookView xWindow="0" yWindow="0" windowWidth="28800" windowHeight="1200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  <sheet name="Fuente" sheetId="35" r:id="rId35"/>
  </sheets>
  <definedNames>
    <definedName name="_xlnm._FilterDatabase" localSheetId="0" hidden="1">Concentrado!$A$1:$D$1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C18" i="3"/>
  <c r="D18" i="3"/>
  <c r="E18" i="3"/>
  <c r="B18" i="4"/>
  <c r="C18" i="4"/>
  <c r="D18" i="4"/>
  <c r="E18" i="4"/>
  <c r="B18" i="5"/>
  <c r="C18" i="5"/>
  <c r="D18" i="5"/>
  <c r="E18" i="5"/>
  <c r="B18" i="6"/>
  <c r="C18" i="6"/>
  <c r="D18" i="6"/>
  <c r="E18" i="6"/>
  <c r="B18" i="7"/>
  <c r="C18" i="7"/>
  <c r="D18" i="7"/>
  <c r="E18" i="7"/>
  <c r="B18" i="8"/>
  <c r="C18" i="8"/>
  <c r="D18" i="8"/>
  <c r="E18" i="8"/>
  <c r="B18" i="9"/>
  <c r="C18" i="9"/>
  <c r="D18" i="9"/>
  <c r="E18" i="9"/>
  <c r="B18" i="10"/>
  <c r="C18" i="10"/>
  <c r="D18" i="10"/>
  <c r="E18" i="10"/>
  <c r="B18" i="11"/>
  <c r="C18" i="11"/>
  <c r="D18" i="11"/>
  <c r="E18" i="11"/>
  <c r="B18" i="12"/>
  <c r="C18" i="12"/>
  <c r="D18" i="12"/>
  <c r="E18" i="12"/>
  <c r="B18" i="13"/>
  <c r="C18" i="13"/>
  <c r="D18" i="13"/>
  <c r="E18" i="13"/>
  <c r="B18" i="14"/>
  <c r="C18" i="14"/>
  <c r="D18" i="14"/>
  <c r="E18" i="14"/>
  <c r="B18" i="15"/>
  <c r="C18" i="15"/>
  <c r="D18" i="15"/>
  <c r="E18" i="15"/>
  <c r="B18" i="16"/>
  <c r="C18" i="16"/>
  <c r="D18" i="16"/>
  <c r="E18" i="16"/>
  <c r="B18" i="17"/>
  <c r="C18" i="17"/>
  <c r="D18" i="17"/>
  <c r="E18" i="17"/>
  <c r="B18" i="18"/>
  <c r="C18" i="18"/>
  <c r="D18" i="18"/>
  <c r="E18" i="18"/>
  <c r="B18" i="19"/>
  <c r="C18" i="19"/>
  <c r="D18" i="19"/>
  <c r="E18" i="19"/>
  <c r="B18" i="20"/>
  <c r="C18" i="20"/>
  <c r="D18" i="20"/>
  <c r="E18" i="20"/>
  <c r="B18" i="21"/>
  <c r="C18" i="21"/>
  <c r="D18" i="21"/>
  <c r="E18" i="21"/>
  <c r="B18" i="22"/>
  <c r="C18" i="22"/>
  <c r="D18" i="22"/>
  <c r="E18" i="22"/>
  <c r="B18" i="23"/>
  <c r="C18" i="23"/>
  <c r="D18" i="23"/>
  <c r="E18" i="23"/>
  <c r="B18" i="24"/>
  <c r="C18" i="24"/>
  <c r="D18" i="24"/>
  <c r="E18" i="24"/>
  <c r="B18" i="25"/>
  <c r="C18" i="25"/>
  <c r="D18" i="25"/>
  <c r="E18" i="25"/>
  <c r="B18" i="26"/>
  <c r="C18" i="26"/>
  <c r="D18" i="26"/>
  <c r="E18" i="26"/>
  <c r="B18" i="27"/>
  <c r="C18" i="27"/>
  <c r="D18" i="27"/>
  <c r="E18" i="27"/>
  <c r="B18" i="28"/>
  <c r="C18" i="28"/>
  <c r="D18" i="28"/>
  <c r="E18" i="28"/>
  <c r="B18" i="29"/>
  <c r="C18" i="29"/>
  <c r="D18" i="29"/>
  <c r="E18" i="29"/>
  <c r="B18" i="30"/>
  <c r="C18" i="30"/>
  <c r="D18" i="30"/>
  <c r="E18" i="30"/>
  <c r="B18" i="31"/>
  <c r="C18" i="31"/>
  <c r="D18" i="31"/>
  <c r="E18" i="31"/>
  <c r="B18" i="32"/>
  <c r="C18" i="32"/>
  <c r="D18" i="32"/>
  <c r="E18" i="32"/>
  <c r="B18" i="33"/>
  <c r="C18" i="33"/>
  <c r="D18" i="33"/>
  <c r="E18" i="33"/>
  <c r="B18" i="34"/>
  <c r="C18" i="34"/>
  <c r="D18" i="34"/>
  <c r="E18" i="34"/>
  <c r="B18" i="2"/>
  <c r="C18" i="2"/>
  <c r="D18" i="2"/>
  <c r="E18" i="2"/>
  <c r="E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B17" i="3" l="1"/>
  <c r="C17" i="3"/>
  <c r="D17" i="3"/>
  <c r="B17" i="4"/>
  <c r="C17" i="4"/>
  <c r="D17" i="4"/>
  <c r="B17" i="5"/>
  <c r="C17" i="5"/>
  <c r="D17" i="5"/>
  <c r="B17" i="6"/>
  <c r="C17" i="6"/>
  <c r="D17" i="6"/>
  <c r="B17" i="7"/>
  <c r="C17" i="7"/>
  <c r="D17" i="7"/>
  <c r="B17" i="8"/>
  <c r="C17" i="8"/>
  <c r="D17" i="8"/>
  <c r="B17" i="9"/>
  <c r="C17" i="9"/>
  <c r="D17" i="9"/>
  <c r="B17" i="10"/>
  <c r="C17" i="10"/>
  <c r="D17" i="10"/>
  <c r="B17" i="11"/>
  <c r="C17" i="11"/>
  <c r="D17" i="11"/>
  <c r="B17" i="12"/>
  <c r="C17" i="12"/>
  <c r="D17" i="12"/>
  <c r="B17" i="13"/>
  <c r="C17" i="13"/>
  <c r="D17" i="13"/>
  <c r="B17" i="14"/>
  <c r="C17" i="14"/>
  <c r="D17" i="14"/>
  <c r="B17" i="15"/>
  <c r="C17" i="15"/>
  <c r="D17" i="15"/>
  <c r="B17" i="16"/>
  <c r="C17" i="16"/>
  <c r="D17" i="16"/>
  <c r="B17" i="17"/>
  <c r="C17" i="17"/>
  <c r="D17" i="17"/>
  <c r="B17" i="18"/>
  <c r="C17" i="18"/>
  <c r="D17" i="18"/>
  <c r="B17" i="19"/>
  <c r="C17" i="19"/>
  <c r="D17" i="19"/>
  <c r="B17" i="20"/>
  <c r="C17" i="20"/>
  <c r="D17" i="20"/>
  <c r="B17" i="21"/>
  <c r="C17" i="21"/>
  <c r="D17" i="21"/>
  <c r="B17" i="22"/>
  <c r="C17" i="22"/>
  <c r="D17" i="22"/>
  <c r="B17" i="23"/>
  <c r="C17" i="23"/>
  <c r="D17" i="23"/>
  <c r="B17" i="24"/>
  <c r="C17" i="24"/>
  <c r="D17" i="24"/>
  <c r="B17" i="25"/>
  <c r="C17" i="25"/>
  <c r="D17" i="25"/>
  <c r="B17" i="26"/>
  <c r="C17" i="26"/>
  <c r="D17" i="26"/>
  <c r="B17" i="27"/>
  <c r="C17" i="27"/>
  <c r="D17" i="27"/>
  <c r="B17" i="28"/>
  <c r="C17" i="28"/>
  <c r="D17" i="28"/>
  <c r="B17" i="29"/>
  <c r="C17" i="29"/>
  <c r="D17" i="29"/>
  <c r="B17" i="30"/>
  <c r="C17" i="30"/>
  <c r="D17" i="30"/>
  <c r="B17" i="31"/>
  <c r="C17" i="31"/>
  <c r="D17" i="31"/>
  <c r="B17" i="32"/>
  <c r="C17" i="32"/>
  <c r="D17" i="32"/>
  <c r="B17" i="33"/>
  <c r="C17" i="33"/>
  <c r="D17" i="33"/>
  <c r="B17" i="34"/>
  <c r="C17" i="34"/>
  <c r="D17" i="34"/>
  <c r="B17" i="2"/>
  <c r="C17" i="2"/>
  <c r="D17" i="2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2" i="2"/>
  <c r="F530" i="1" l="1"/>
  <c r="E17" i="2" s="1"/>
  <c r="F531" i="1"/>
  <c r="E17" i="3" s="1"/>
  <c r="F532" i="1"/>
  <c r="E17" i="4" s="1"/>
  <c r="F533" i="1"/>
  <c r="E17" i="5" s="1"/>
  <c r="F534" i="1"/>
  <c r="E17" i="6" s="1"/>
  <c r="F535" i="1"/>
  <c r="E17" i="10" s="1"/>
  <c r="F536" i="1"/>
  <c r="E17" i="11" s="1"/>
  <c r="F537" i="1"/>
  <c r="E17" i="7" s="1"/>
  <c r="F538" i="1"/>
  <c r="E17" i="8" s="1"/>
  <c r="F539" i="1"/>
  <c r="E17" i="9" s="1"/>
  <c r="F540" i="1"/>
  <c r="E17" i="12" s="1"/>
  <c r="F541" i="1"/>
  <c r="E17" i="13" s="1"/>
  <c r="F542" i="1"/>
  <c r="E17" i="14" s="1"/>
  <c r="F543" i="1"/>
  <c r="E17" i="15" s="1"/>
  <c r="F544" i="1"/>
  <c r="E17" i="16" s="1"/>
  <c r="F545" i="1"/>
  <c r="E17" i="17" s="1"/>
  <c r="F546" i="1"/>
  <c r="E17" i="18" s="1"/>
  <c r="F547" i="1"/>
  <c r="E17" i="19" s="1"/>
  <c r="F548" i="1"/>
  <c r="E17" i="20" s="1"/>
  <c r="F549" i="1"/>
  <c r="E17" i="21" s="1"/>
  <c r="F550" i="1"/>
  <c r="E17" i="22" s="1"/>
  <c r="F551" i="1"/>
  <c r="E17" i="23" s="1"/>
  <c r="F552" i="1"/>
  <c r="E17" i="24" s="1"/>
  <c r="F553" i="1"/>
  <c r="E17" i="25" s="1"/>
  <c r="F554" i="1"/>
  <c r="E17" i="26" s="1"/>
  <c r="F555" i="1"/>
  <c r="E17" i="27" s="1"/>
  <c r="F556" i="1"/>
  <c r="E17" i="28" s="1"/>
  <c r="F557" i="1"/>
  <c r="E17" i="29" s="1"/>
  <c r="F558" i="1"/>
  <c r="E17" i="30" s="1"/>
  <c r="F559" i="1"/>
  <c r="E17" i="31" s="1"/>
  <c r="F560" i="1"/>
  <c r="E17" i="32" s="1"/>
  <c r="F561" i="1"/>
  <c r="E17" i="33" s="1"/>
  <c r="F562" i="1"/>
  <c r="E17" i="34" s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B3" i="3" l="1"/>
  <c r="C3" i="3"/>
  <c r="D3" i="3"/>
  <c r="E3" i="3"/>
  <c r="B4" i="3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3" i="4"/>
  <c r="C3" i="4"/>
  <c r="D3" i="4"/>
  <c r="E3" i="4"/>
  <c r="B4" i="4"/>
  <c r="C4" i="4"/>
  <c r="D4" i="4"/>
  <c r="E4" i="4"/>
  <c r="B5" i="4"/>
  <c r="C5" i="4"/>
  <c r="D5" i="4"/>
  <c r="E5" i="4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3" i="5"/>
  <c r="C3" i="5"/>
  <c r="D3" i="5"/>
  <c r="E3" i="5"/>
  <c r="B4" i="5"/>
  <c r="C4" i="5"/>
  <c r="D4" i="5"/>
  <c r="E4" i="5"/>
  <c r="B5" i="5"/>
  <c r="C5" i="5"/>
  <c r="D5" i="5"/>
  <c r="E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3" i="6"/>
  <c r="C3" i="6"/>
  <c r="D3" i="6"/>
  <c r="E3" i="6"/>
  <c r="B4" i="6"/>
  <c r="C4" i="6"/>
  <c r="D4" i="6"/>
  <c r="E4" i="6"/>
  <c r="B5" i="6"/>
  <c r="C5" i="6"/>
  <c r="D5" i="6"/>
  <c r="E5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3" i="7"/>
  <c r="C3" i="7"/>
  <c r="D3" i="7"/>
  <c r="E3" i="7"/>
  <c r="B4" i="7"/>
  <c r="C4" i="7"/>
  <c r="D4" i="7"/>
  <c r="E4" i="7"/>
  <c r="B5" i="7"/>
  <c r="C5" i="7"/>
  <c r="D5" i="7"/>
  <c r="E5" i="7"/>
  <c r="B6" i="7"/>
  <c r="C6" i="7"/>
  <c r="D6" i="7"/>
  <c r="E6" i="7"/>
  <c r="B7" i="7"/>
  <c r="C7" i="7"/>
  <c r="D7" i="7"/>
  <c r="E7" i="7"/>
  <c r="B8" i="7"/>
  <c r="C8" i="7"/>
  <c r="D8" i="7"/>
  <c r="E8" i="7"/>
  <c r="B9" i="7"/>
  <c r="C9" i="7"/>
  <c r="D9" i="7"/>
  <c r="E9" i="7"/>
  <c r="B10" i="7"/>
  <c r="C10" i="7"/>
  <c r="D10" i="7"/>
  <c r="E10" i="7"/>
  <c r="B11" i="7"/>
  <c r="C11" i="7"/>
  <c r="D11" i="7"/>
  <c r="E11" i="7"/>
  <c r="B12" i="7"/>
  <c r="C12" i="7"/>
  <c r="D12" i="7"/>
  <c r="E12" i="7"/>
  <c r="B13" i="7"/>
  <c r="C13" i="7"/>
  <c r="D13" i="7"/>
  <c r="E13" i="7"/>
  <c r="B14" i="7"/>
  <c r="C14" i="7"/>
  <c r="D14" i="7"/>
  <c r="E14" i="7"/>
  <c r="B15" i="7"/>
  <c r="C15" i="7"/>
  <c r="D15" i="7"/>
  <c r="E15" i="7"/>
  <c r="B16" i="7"/>
  <c r="C16" i="7"/>
  <c r="D16" i="7"/>
  <c r="E16" i="7"/>
  <c r="B3" i="8"/>
  <c r="C3" i="8"/>
  <c r="D3" i="8"/>
  <c r="E3" i="8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D7" i="8"/>
  <c r="E7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3" i="9"/>
  <c r="C3" i="9"/>
  <c r="D3" i="9"/>
  <c r="E3" i="9"/>
  <c r="B4" i="9"/>
  <c r="C4" i="9"/>
  <c r="D4" i="9"/>
  <c r="E4" i="9"/>
  <c r="B5" i="9"/>
  <c r="C5" i="9"/>
  <c r="D5" i="9"/>
  <c r="E5" i="9"/>
  <c r="B6" i="9"/>
  <c r="C6" i="9"/>
  <c r="D6" i="9"/>
  <c r="E6" i="9"/>
  <c r="B7" i="9"/>
  <c r="C7" i="9"/>
  <c r="D7" i="9"/>
  <c r="E7" i="9"/>
  <c r="B8" i="9"/>
  <c r="C8" i="9"/>
  <c r="D8" i="9"/>
  <c r="E8" i="9"/>
  <c r="B9" i="9"/>
  <c r="C9" i="9"/>
  <c r="D9" i="9"/>
  <c r="E9" i="9"/>
  <c r="B10" i="9"/>
  <c r="C10" i="9"/>
  <c r="D10" i="9"/>
  <c r="E10" i="9"/>
  <c r="B11" i="9"/>
  <c r="C11" i="9"/>
  <c r="D11" i="9"/>
  <c r="E11" i="9"/>
  <c r="B12" i="9"/>
  <c r="C12" i="9"/>
  <c r="D12" i="9"/>
  <c r="E12" i="9"/>
  <c r="B13" i="9"/>
  <c r="C13" i="9"/>
  <c r="D13" i="9"/>
  <c r="E13" i="9"/>
  <c r="B14" i="9"/>
  <c r="C14" i="9"/>
  <c r="D14" i="9"/>
  <c r="E14" i="9"/>
  <c r="B15" i="9"/>
  <c r="C15" i="9"/>
  <c r="D15" i="9"/>
  <c r="E15" i="9"/>
  <c r="B16" i="9"/>
  <c r="C16" i="9"/>
  <c r="D16" i="9"/>
  <c r="E16" i="9"/>
  <c r="B3" i="10"/>
  <c r="C3" i="10"/>
  <c r="D3" i="10"/>
  <c r="E3" i="10"/>
  <c r="B4" i="10"/>
  <c r="C4" i="10"/>
  <c r="D4" i="10"/>
  <c r="E4" i="10"/>
  <c r="B5" i="10"/>
  <c r="C5" i="10"/>
  <c r="D5" i="10"/>
  <c r="E5" i="10"/>
  <c r="B6" i="10"/>
  <c r="C6" i="10"/>
  <c r="D6" i="10"/>
  <c r="E6" i="10"/>
  <c r="B7" i="10"/>
  <c r="C7" i="10"/>
  <c r="D7" i="10"/>
  <c r="E7" i="10"/>
  <c r="B8" i="10"/>
  <c r="C8" i="10"/>
  <c r="D8" i="10"/>
  <c r="E8" i="10"/>
  <c r="B9" i="10"/>
  <c r="C9" i="10"/>
  <c r="D9" i="10"/>
  <c r="E9" i="10"/>
  <c r="B10" i="10"/>
  <c r="C10" i="10"/>
  <c r="D10" i="10"/>
  <c r="E10" i="10"/>
  <c r="B11" i="10"/>
  <c r="C11" i="10"/>
  <c r="D11" i="10"/>
  <c r="E11" i="10"/>
  <c r="B12" i="10"/>
  <c r="C12" i="10"/>
  <c r="D12" i="10"/>
  <c r="E12" i="10"/>
  <c r="B13" i="10"/>
  <c r="C13" i="10"/>
  <c r="D13" i="10"/>
  <c r="E13" i="10"/>
  <c r="B14" i="10"/>
  <c r="C14" i="10"/>
  <c r="D14" i="10"/>
  <c r="E14" i="10"/>
  <c r="B15" i="10"/>
  <c r="C15" i="10"/>
  <c r="D15" i="10"/>
  <c r="E15" i="10"/>
  <c r="B16" i="10"/>
  <c r="C16" i="10"/>
  <c r="D16" i="10"/>
  <c r="E16" i="10"/>
  <c r="B3" i="11"/>
  <c r="C3" i="11"/>
  <c r="D3" i="11"/>
  <c r="E3" i="11"/>
  <c r="B4" i="11"/>
  <c r="C4" i="11"/>
  <c r="D4" i="11"/>
  <c r="E4" i="11"/>
  <c r="B5" i="11"/>
  <c r="C5" i="11"/>
  <c r="D5" i="11"/>
  <c r="E5" i="11"/>
  <c r="B6" i="11"/>
  <c r="C6" i="11"/>
  <c r="D6" i="11"/>
  <c r="E6" i="11"/>
  <c r="B7" i="11"/>
  <c r="C7" i="11"/>
  <c r="D7" i="11"/>
  <c r="E7" i="11"/>
  <c r="B8" i="11"/>
  <c r="C8" i="11"/>
  <c r="D8" i="11"/>
  <c r="E8" i="11"/>
  <c r="B9" i="11"/>
  <c r="C9" i="11"/>
  <c r="D9" i="11"/>
  <c r="E9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3" i="11"/>
  <c r="C13" i="11"/>
  <c r="D13" i="11"/>
  <c r="E13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B3" i="12"/>
  <c r="C3" i="12"/>
  <c r="D3" i="12"/>
  <c r="E3" i="12"/>
  <c r="B4" i="12"/>
  <c r="C4" i="12"/>
  <c r="D4" i="12"/>
  <c r="E4" i="12"/>
  <c r="B5" i="12"/>
  <c r="C5" i="12"/>
  <c r="D5" i="12"/>
  <c r="E5" i="12"/>
  <c r="B6" i="12"/>
  <c r="C6" i="12"/>
  <c r="D6" i="12"/>
  <c r="E6" i="12"/>
  <c r="B7" i="12"/>
  <c r="C7" i="12"/>
  <c r="D7" i="12"/>
  <c r="E7" i="12"/>
  <c r="B8" i="12"/>
  <c r="C8" i="12"/>
  <c r="D8" i="12"/>
  <c r="E8" i="12"/>
  <c r="B9" i="12"/>
  <c r="C9" i="12"/>
  <c r="D9" i="12"/>
  <c r="E9" i="12"/>
  <c r="B10" i="12"/>
  <c r="C10" i="12"/>
  <c r="D10" i="12"/>
  <c r="E10" i="12"/>
  <c r="B11" i="12"/>
  <c r="C11" i="12"/>
  <c r="D11" i="12"/>
  <c r="E11" i="12"/>
  <c r="B12" i="12"/>
  <c r="C12" i="12"/>
  <c r="D12" i="12"/>
  <c r="E12" i="12"/>
  <c r="B13" i="12"/>
  <c r="C13" i="12"/>
  <c r="D13" i="12"/>
  <c r="E13" i="12"/>
  <c r="B14" i="12"/>
  <c r="C14" i="12"/>
  <c r="D14" i="12"/>
  <c r="E14" i="12"/>
  <c r="B15" i="12"/>
  <c r="C15" i="12"/>
  <c r="D15" i="12"/>
  <c r="E15" i="12"/>
  <c r="B16" i="12"/>
  <c r="C16" i="12"/>
  <c r="D16" i="12"/>
  <c r="E16" i="12"/>
  <c r="B3" i="13"/>
  <c r="C3" i="13"/>
  <c r="D3" i="13"/>
  <c r="E3" i="13"/>
  <c r="B4" i="13"/>
  <c r="C4" i="13"/>
  <c r="D4" i="13"/>
  <c r="E4" i="13"/>
  <c r="B5" i="13"/>
  <c r="C5" i="13"/>
  <c r="D5" i="13"/>
  <c r="E5" i="13"/>
  <c r="B6" i="13"/>
  <c r="C6" i="13"/>
  <c r="D6" i="13"/>
  <c r="E6" i="13"/>
  <c r="B7" i="13"/>
  <c r="C7" i="13"/>
  <c r="D7" i="13"/>
  <c r="E7" i="13"/>
  <c r="B8" i="13"/>
  <c r="C8" i="13"/>
  <c r="D8" i="13"/>
  <c r="E8" i="13"/>
  <c r="B9" i="13"/>
  <c r="C9" i="13"/>
  <c r="D9" i="13"/>
  <c r="E9" i="13"/>
  <c r="B10" i="13"/>
  <c r="C10" i="13"/>
  <c r="D10" i="13"/>
  <c r="E10" i="13"/>
  <c r="B11" i="13"/>
  <c r="C11" i="13"/>
  <c r="D11" i="13"/>
  <c r="E11" i="13"/>
  <c r="B12" i="13"/>
  <c r="C12" i="13"/>
  <c r="D12" i="13"/>
  <c r="E12" i="13"/>
  <c r="B13" i="13"/>
  <c r="C13" i="13"/>
  <c r="D13" i="13"/>
  <c r="E13" i="13"/>
  <c r="B14" i="13"/>
  <c r="C14" i="13"/>
  <c r="D14" i="13"/>
  <c r="E14" i="13"/>
  <c r="B15" i="13"/>
  <c r="C15" i="13"/>
  <c r="D15" i="13"/>
  <c r="E15" i="13"/>
  <c r="B16" i="13"/>
  <c r="C16" i="13"/>
  <c r="D16" i="13"/>
  <c r="E16" i="13"/>
  <c r="B3" i="14"/>
  <c r="C3" i="14"/>
  <c r="D3" i="14"/>
  <c r="E3" i="14"/>
  <c r="B4" i="14"/>
  <c r="C4" i="14"/>
  <c r="D4" i="14"/>
  <c r="E4" i="14"/>
  <c r="B5" i="14"/>
  <c r="C5" i="14"/>
  <c r="D5" i="14"/>
  <c r="E5" i="14"/>
  <c r="B6" i="14"/>
  <c r="C6" i="14"/>
  <c r="D6" i="14"/>
  <c r="E6" i="14"/>
  <c r="B7" i="14"/>
  <c r="C7" i="14"/>
  <c r="D7" i="14"/>
  <c r="E7" i="14"/>
  <c r="B8" i="14"/>
  <c r="C8" i="14"/>
  <c r="D8" i="14"/>
  <c r="E8" i="14"/>
  <c r="B9" i="14"/>
  <c r="C9" i="14"/>
  <c r="D9" i="14"/>
  <c r="E9" i="14"/>
  <c r="B10" i="14"/>
  <c r="C10" i="14"/>
  <c r="D10" i="14"/>
  <c r="E10" i="14"/>
  <c r="B11" i="14"/>
  <c r="C11" i="14"/>
  <c r="D11" i="14"/>
  <c r="E11" i="14"/>
  <c r="B12" i="14"/>
  <c r="C12" i="14"/>
  <c r="D12" i="14"/>
  <c r="E12" i="14"/>
  <c r="B13" i="14"/>
  <c r="C13" i="14"/>
  <c r="D13" i="14"/>
  <c r="E13" i="14"/>
  <c r="B14" i="14"/>
  <c r="C14" i="14"/>
  <c r="D14" i="14"/>
  <c r="E14" i="14"/>
  <c r="B15" i="14"/>
  <c r="C15" i="14"/>
  <c r="D15" i="14"/>
  <c r="E15" i="14"/>
  <c r="B16" i="14"/>
  <c r="C16" i="14"/>
  <c r="D16" i="14"/>
  <c r="E16" i="14"/>
  <c r="B3" i="15"/>
  <c r="C3" i="15"/>
  <c r="D3" i="15"/>
  <c r="E3" i="15"/>
  <c r="B4" i="15"/>
  <c r="C4" i="15"/>
  <c r="D4" i="15"/>
  <c r="E4" i="15"/>
  <c r="B5" i="15"/>
  <c r="C5" i="15"/>
  <c r="D5" i="15"/>
  <c r="E5" i="15"/>
  <c r="B6" i="15"/>
  <c r="C6" i="15"/>
  <c r="D6" i="15"/>
  <c r="E6" i="15"/>
  <c r="B7" i="15"/>
  <c r="C7" i="15"/>
  <c r="D7" i="15"/>
  <c r="E7" i="15"/>
  <c r="B8" i="15"/>
  <c r="C8" i="15"/>
  <c r="D8" i="15"/>
  <c r="E8" i="15"/>
  <c r="B9" i="15"/>
  <c r="C9" i="15"/>
  <c r="D9" i="15"/>
  <c r="E9" i="15"/>
  <c r="B10" i="15"/>
  <c r="C10" i="15"/>
  <c r="D10" i="15"/>
  <c r="E10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3" i="16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5" i="16"/>
  <c r="C15" i="16"/>
  <c r="D15" i="16"/>
  <c r="E15" i="16"/>
  <c r="B16" i="16"/>
  <c r="C16" i="16"/>
  <c r="D16" i="16"/>
  <c r="E16" i="16"/>
  <c r="B3" i="17"/>
  <c r="C3" i="17"/>
  <c r="D3" i="17"/>
  <c r="E3" i="17"/>
  <c r="B4" i="17"/>
  <c r="C4" i="17"/>
  <c r="D4" i="17"/>
  <c r="E4" i="17"/>
  <c r="B5" i="17"/>
  <c r="C5" i="17"/>
  <c r="D5" i="17"/>
  <c r="E5" i="17"/>
  <c r="B6" i="17"/>
  <c r="C6" i="17"/>
  <c r="D6" i="17"/>
  <c r="E6" i="17"/>
  <c r="B7" i="17"/>
  <c r="C7" i="17"/>
  <c r="D7" i="17"/>
  <c r="E7" i="17"/>
  <c r="B8" i="17"/>
  <c r="C8" i="17"/>
  <c r="D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B13" i="17"/>
  <c r="C13" i="17"/>
  <c r="D13" i="17"/>
  <c r="E13" i="17"/>
  <c r="B14" i="17"/>
  <c r="C14" i="17"/>
  <c r="D14" i="17"/>
  <c r="E14" i="17"/>
  <c r="B15" i="17"/>
  <c r="C15" i="17"/>
  <c r="D15" i="17"/>
  <c r="E15" i="17"/>
  <c r="B16" i="17"/>
  <c r="C16" i="17"/>
  <c r="D16" i="17"/>
  <c r="E16" i="17"/>
  <c r="B3" i="18"/>
  <c r="C3" i="18"/>
  <c r="D3" i="18"/>
  <c r="E3" i="18"/>
  <c r="B4" i="18"/>
  <c r="C4" i="18"/>
  <c r="D4" i="18"/>
  <c r="E4" i="18"/>
  <c r="B5" i="18"/>
  <c r="C5" i="18"/>
  <c r="D5" i="18"/>
  <c r="E5" i="18"/>
  <c r="B6" i="18"/>
  <c r="C6" i="18"/>
  <c r="D6" i="18"/>
  <c r="E6" i="18"/>
  <c r="B7" i="18"/>
  <c r="C7" i="18"/>
  <c r="D7" i="18"/>
  <c r="E7" i="18"/>
  <c r="B8" i="18"/>
  <c r="C8" i="18"/>
  <c r="D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B13" i="18"/>
  <c r="C13" i="18"/>
  <c r="D13" i="18"/>
  <c r="E13" i="18"/>
  <c r="B14" i="18"/>
  <c r="C14" i="18"/>
  <c r="D14" i="18"/>
  <c r="E14" i="18"/>
  <c r="B15" i="18"/>
  <c r="C15" i="18"/>
  <c r="D15" i="18"/>
  <c r="E15" i="18"/>
  <c r="B16" i="18"/>
  <c r="C16" i="18"/>
  <c r="D16" i="18"/>
  <c r="E16" i="18"/>
  <c r="B3" i="19"/>
  <c r="C3" i="19"/>
  <c r="D3" i="19"/>
  <c r="E3" i="19"/>
  <c r="B4" i="19"/>
  <c r="C4" i="19"/>
  <c r="D4" i="19"/>
  <c r="E4" i="19"/>
  <c r="B5" i="19"/>
  <c r="C5" i="19"/>
  <c r="D5" i="19"/>
  <c r="E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B13" i="19"/>
  <c r="C13" i="19"/>
  <c r="D13" i="19"/>
  <c r="E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3" i="20"/>
  <c r="C3" i="20"/>
  <c r="D3" i="20"/>
  <c r="E3" i="20"/>
  <c r="B4" i="20"/>
  <c r="C4" i="20"/>
  <c r="D4" i="20"/>
  <c r="E4" i="20"/>
  <c r="B5" i="20"/>
  <c r="C5" i="20"/>
  <c r="D5" i="20"/>
  <c r="E5" i="20"/>
  <c r="B6" i="20"/>
  <c r="C6" i="20"/>
  <c r="D6" i="20"/>
  <c r="E6" i="20"/>
  <c r="B7" i="20"/>
  <c r="C7" i="20"/>
  <c r="D7" i="20"/>
  <c r="E7" i="20"/>
  <c r="B8" i="20"/>
  <c r="C8" i="20"/>
  <c r="D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3" i="21"/>
  <c r="C3" i="21"/>
  <c r="D3" i="21"/>
  <c r="E3" i="21"/>
  <c r="B4" i="21"/>
  <c r="C4" i="21"/>
  <c r="D4" i="21"/>
  <c r="E4" i="21"/>
  <c r="B5" i="21"/>
  <c r="C5" i="21"/>
  <c r="D5" i="21"/>
  <c r="E5" i="21"/>
  <c r="B6" i="21"/>
  <c r="C6" i="21"/>
  <c r="D6" i="21"/>
  <c r="E6" i="21"/>
  <c r="B7" i="21"/>
  <c r="C7" i="21"/>
  <c r="D7" i="21"/>
  <c r="E7" i="21"/>
  <c r="B8" i="21"/>
  <c r="C8" i="21"/>
  <c r="D8" i="21"/>
  <c r="E8" i="21"/>
  <c r="B9" i="21"/>
  <c r="C9" i="21"/>
  <c r="D9" i="21"/>
  <c r="E9" i="21"/>
  <c r="B10" i="21"/>
  <c r="C10" i="21"/>
  <c r="D10" i="21"/>
  <c r="E10" i="21"/>
  <c r="B11" i="21"/>
  <c r="C11" i="21"/>
  <c r="D11" i="21"/>
  <c r="E11" i="21"/>
  <c r="B12" i="21"/>
  <c r="C12" i="21"/>
  <c r="D12" i="21"/>
  <c r="E12" i="21"/>
  <c r="B13" i="21"/>
  <c r="C13" i="21"/>
  <c r="D13" i="21"/>
  <c r="E13" i="21"/>
  <c r="B14" i="21"/>
  <c r="C14" i="21"/>
  <c r="D14" i="21"/>
  <c r="E14" i="21"/>
  <c r="B15" i="21"/>
  <c r="C15" i="21"/>
  <c r="D15" i="21"/>
  <c r="E15" i="21"/>
  <c r="B16" i="21"/>
  <c r="C16" i="21"/>
  <c r="D16" i="21"/>
  <c r="E16" i="21"/>
  <c r="B3" i="22"/>
  <c r="C3" i="22"/>
  <c r="D3" i="22"/>
  <c r="E3" i="22"/>
  <c r="B4" i="22"/>
  <c r="C4" i="22"/>
  <c r="D4" i="22"/>
  <c r="E4" i="22"/>
  <c r="B5" i="22"/>
  <c r="C5" i="22"/>
  <c r="D5" i="22"/>
  <c r="E5" i="22"/>
  <c r="B6" i="22"/>
  <c r="C6" i="22"/>
  <c r="D6" i="22"/>
  <c r="E6" i="22"/>
  <c r="B7" i="22"/>
  <c r="C7" i="22"/>
  <c r="D7" i="22"/>
  <c r="E7" i="22"/>
  <c r="B8" i="22"/>
  <c r="C8" i="22"/>
  <c r="D8" i="22"/>
  <c r="E8" i="22"/>
  <c r="B9" i="22"/>
  <c r="C9" i="22"/>
  <c r="D9" i="22"/>
  <c r="E9" i="22"/>
  <c r="B10" i="22"/>
  <c r="C10" i="22"/>
  <c r="D10" i="22"/>
  <c r="E10" i="22"/>
  <c r="B11" i="22"/>
  <c r="C11" i="22"/>
  <c r="D11" i="22"/>
  <c r="E11" i="22"/>
  <c r="B12" i="22"/>
  <c r="C12" i="22"/>
  <c r="D12" i="22"/>
  <c r="E12" i="22"/>
  <c r="B13" i="22"/>
  <c r="C13" i="22"/>
  <c r="D13" i="22"/>
  <c r="E13" i="22"/>
  <c r="B14" i="22"/>
  <c r="C14" i="22"/>
  <c r="D14" i="22"/>
  <c r="E14" i="22"/>
  <c r="B15" i="22"/>
  <c r="C15" i="22"/>
  <c r="D15" i="22"/>
  <c r="E15" i="22"/>
  <c r="B16" i="22"/>
  <c r="C16" i="22"/>
  <c r="D16" i="22"/>
  <c r="E16" i="22"/>
  <c r="B3" i="23"/>
  <c r="C3" i="23"/>
  <c r="D3" i="23"/>
  <c r="E3" i="23"/>
  <c r="B4" i="23"/>
  <c r="C4" i="23"/>
  <c r="D4" i="23"/>
  <c r="E4" i="23"/>
  <c r="B5" i="23"/>
  <c r="C5" i="23"/>
  <c r="D5" i="23"/>
  <c r="E5" i="23"/>
  <c r="B6" i="23"/>
  <c r="C6" i="23"/>
  <c r="D6" i="23"/>
  <c r="E6" i="23"/>
  <c r="B7" i="23"/>
  <c r="C7" i="23"/>
  <c r="D7" i="23"/>
  <c r="E7" i="23"/>
  <c r="B8" i="23"/>
  <c r="C8" i="23"/>
  <c r="D8" i="23"/>
  <c r="E8" i="23"/>
  <c r="B9" i="23"/>
  <c r="C9" i="23"/>
  <c r="D9" i="23"/>
  <c r="E9" i="23"/>
  <c r="B10" i="23"/>
  <c r="C10" i="23"/>
  <c r="D10" i="23"/>
  <c r="E10" i="23"/>
  <c r="B11" i="23"/>
  <c r="C11" i="23"/>
  <c r="D11" i="23"/>
  <c r="E11" i="23"/>
  <c r="B12" i="23"/>
  <c r="C12" i="23"/>
  <c r="D12" i="23"/>
  <c r="E12" i="23"/>
  <c r="B13" i="23"/>
  <c r="C13" i="23"/>
  <c r="D13" i="23"/>
  <c r="E13" i="23"/>
  <c r="B14" i="23"/>
  <c r="C14" i="23"/>
  <c r="D14" i="23"/>
  <c r="E14" i="23"/>
  <c r="B15" i="23"/>
  <c r="C15" i="23"/>
  <c r="D15" i="23"/>
  <c r="E15" i="23"/>
  <c r="B16" i="23"/>
  <c r="C16" i="23"/>
  <c r="D16" i="23"/>
  <c r="E16" i="23"/>
  <c r="B3" i="24"/>
  <c r="C3" i="24"/>
  <c r="D3" i="24"/>
  <c r="E3" i="24"/>
  <c r="B4" i="24"/>
  <c r="C4" i="24"/>
  <c r="D4" i="24"/>
  <c r="E4" i="24"/>
  <c r="B5" i="24"/>
  <c r="C5" i="24"/>
  <c r="D5" i="24"/>
  <c r="E5" i="24"/>
  <c r="B6" i="24"/>
  <c r="C6" i="24"/>
  <c r="D6" i="24"/>
  <c r="E6" i="24"/>
  <c r="B7" i="24"/>
  <c r="C7" i="24"/>
  <c r="D7" i="24"/>
  <c r="E7" i="24"/>
  <c r="B8" i="24"/>
  <c r="C8" i="24"/>
  <c r="D8" i="24"/>
  <c r="E8" i="24"/>
  <c r="B9" i="24"/>
  <c r="C9" i="24"/>
  <c r="D9" i="24"/>
  <c r="E9" i="24"/>
  <c r="B10" i="24"/>
  <c r="C10" i="24"/>
  <c r="D10" i="24"/>
  <c r="E10" i="24"/>
  <c r="B11" i="24"/>
  <c r="C11" i="24"/>
  <c r="D11" i="24"/>
  <c r="E11" i="24"/>
  <c r="B12" i="24"/>
  <c r="C12" i="24"/>
  <c r="D12" i="24"/>
  <c r="E12" i="24"/>
  <c r="B13" i="24"/>
  <c r="C13" i="24"/>
  <c r="D13" i="24"/>
  <c r="E13" i="24"/>
  <c r="B14" i="24"/>
  <c r="C14" i="24"/>
  <c r="D14" i="24"/>
  <c r="E14" i="24"/>
  <c r="B15" i="24"/>
  <c r="C15" i="24"/>
  <c r="D15" i="24"/>
  <c r="E15" i="24"/>
  <c r="B16" i="24"/>
  <c r="C16" i="24"/>
  <c r="D16" i="24"/>
  <c r="E16" i="24"/>
  <c r="B3" i="25"/>
  <c r="C3" i="25"/>
  <c r="D3" i="25"/>
  <c r="E3" i="25"/>
  <c r="B4" i="25"/>
  <c r="C4" i="25"/>
  <c r="D4" i="25"/>
  <c r="E4" i="25"/>
  <c r="B5" i="25"/>
  <c r="C5" i="25"/>
  <c r="D5" i="25"/>
  <c r="E5" i="25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3" i="26"/>
  <c r="C3" i="26"/>
  <c r="D3" i="26"/>
  <c r="E3" i="26"/>
  <c r="B4" i="26"/>
  <c r="C4" i="26"/>
  <c r="D4" i="26"/>
  <c r="E4" i="26"/>
  <c r="B5" i="26"/>
  <c r="C5" i="26"/>
  <c r="D5" i="26"/>
  <c r="E5" i="26"/>
  <c r="B6" i="26"/>
  <c r="C6" i="26"/>
  <c r="D6" i="26"/>
  <c r="E6" i="26"/>
  <c r="B7" i="26"/>
  <c r="C7" i="26"/>
  <c r="D7" i="26"/>
  <c r="E7" i="26"/>
  <c r="B8" i="26"/>
  <c r="C8" i="26"/>
  <c r="D8" i="26"/>
  <c r="E8" i="26"/>
  <c r="B9" i="26"/>
  <c r="C9" i="26"/>
  <c r="D9" i="26"/>
  <c r="E9" i="26"/>
  <c r="B10" i="26"/>
  <c r="C10" i="26"/>
  <c r="D10" i="26"/>
  <c r="E10" i="26"/>
  <c r="B11" i="26"/>
  <c r="C11" i="26"/>
  <c r="D11" i="26"/>
  <c r="E11" i="26"/>
  <c r="B12" i="26"/>
  <c r="C12" i="26"/>
  <c r="D12" i="26"/>
  <c r="E12" i="26"/>
  <c r="B13" i="26"/>
  <c r="C13" i="26"/>
  <c r="D13" i="26"/>
  <c r="E13" i="26"/>
  <c r="B14" i="26"/>
  <c r="C14" i="26"/>
  <c r="D14" i="26"/>
  <c r="E14" i="26"/>
  <c r="B15" i="26"/>
  <c r="C15" i="26"/>
  <c r="D15" i="26"/>
  <c r="E15" i="26"/>
  <c r="B16" i="26"/>
  <c r="C16" i="26"/>
  <c r="D16" i="26"/>
  <c r="E16" i="26"/>
  <c r="B3" i="27"/>
  <c r="C3" i="27"/>
  <c r="D3" i="27"/>
  <c r="E3" i="27"/>
  <c r="B4" i="27"/>
  <c r="C4" i="27"/>
  <c r="D4" i="27"/>
  <c r="E4" i="27"/>
  <c r="B5" i="27"/>
  <c r="C5" i="27"/>
  <c r="D5" i="27"/>
  <c r="E5" i="27"/>
  <c r="B6" i="27"/>
  <c r="C6" i="27"/>
  <c r="D6" i="27"/>
  <c r="E6" i="27"/>
  <c r="B7" i="27"/>
  <c r="C7" i="27"/>
  <c r="D7" i="27"/>
  <c r="E7" i="27"/>
  <c r="B8" i="27"/>
  <c r="C8" i="27"/>
  <c r="D8" i="27"/>
  <c r="E8" i="27"/>
  <c r="B9" i="27"/>
  <c r="C9" i="27"/>
  <c r="D9" i="27"/>
  <c r="E9" i="27"/>
  <c r="B10" i="27"/>
  <c r="C10" i="27"/>
  <c r="D10" i="27"/>
  <c r="E10" i="27"/>
  <c r="B11" i="27"/>
  <c r="C11" i="27"/>
  <c r="D11" i="27"/>
  <c r="E11" i="27"/>
  <c r="B12" i="27"/>
  <c r="C12" i="27"/>
  <c r="D12" i="27"/>
  <c r="E12" i="27"/>
  <c r="B13" i="27"/>
  <c r="C13" i="27"/>
  <c r="D13" i="27"/>
  <c r="E13" i="27"/>
  <c r="B14" i="27"/>
  <c r="C14" i="27"/>
  <c r="D14" i="27"/>
  <c r="E14" i="27"/>
  <c r="B15" i="27"/>
  <c r="C15" i="27"/>
  <c r="D15" i="27"/>
  <c r="E15" i="27"/>
  <c r="B16" i="27"/>
  <c r="C16" i="27"/>
  <c r="D16" i="27"/>
  <c r="E16" i="27"/>
  <c r="B3" i="28"/>
  <c r="C3" i="28"/>
  <c r="D3" i="28"/>
  <c r="E3" i="28"/>
  <c r="B4" i="28"/>
  <c r="C4" i="28"/>
  <c r="D4" i="28"/>
  <c r="E4" i="28"/>
  <c r="B5" i="28"/>
  <c r="C5" i="28"/>
  <c r="D5" i="28"/>
  <c r="E5" i="28"/>
  <c r="B6" i="28"/>
  <c r="C6" i="28"/>
  <c r="D6" i="28"/>
  <c r="E6" i="28"/>
  <c r="B7" i="28"/>
  <c r="C7" i="28"/>
  <c r="D7" i="28"/>
  <c r="E7" i="28"/>
  <c r="B8" i="28"/>
  <c r="C8" i="28"/>
  <c r="D8" i="28"/>
  <c r="E8" i="28"/>
  <c r="B9" i="28"/>
  <c r="C9" i="28"/>
  <c r="D9" i="28"/>
  <c r="E9" i="28"/>
  <c r="B10" i="28"/>
  <c r="C10" i="28"/>
  <c r="D10" i="28"/>
  <c r="E10" i="28"/>
  <c r="B11" i="28"/>
  <c r="C11" i="28"/>
  <c r="D11" i="28"/>
  <c r="E11" i="28"/>
  <c r="B12" i="28"/>
  <c r="C12" i="28"/>
  <c r="D12" i="28"/>
  <c r="E12" i="28"/>
  <c r="B13" i="28"/>
  <c r="C13" i="28"/>
  <c r="D13" i="28"/>
  <c r="E13" i="28"/>
  <c r="B14" i="28"/>
  <c r="C14" i="28"/>
  <c r="D14" i="28"/>
  <c r="E14" i="28"/>
  <c r="B15" i="28"/>
  <c r="C15" i="28"/>
  <c r="D15" i="28"/>
  <c r="E15" i="28"/>
  <c r="B16" i="28"/>
  <c r="C16" i="28"/>
  <c r="D16" i="28"/>
  <c r="E16" i="28"/>
  <c r="B3" i="29"/>
  <c r="C3" i="29"/>
  <c r="D3" i="29"/>
  <c r="E3" i="29"/>
  <c r="B4" i="29"/>
  <c r="C4" i="29"/>
  <c r="D4" i="29"/>
  <c r="E4" i="29"/>
  <c r="B5" i="29"/>
  <c r="C5" i="29"/>
  <c r="D5" i="29"/>
  <c r="E5" i="29"/>
  <c r="B6" i="29"/>
  <c r="C6" i="29"/>
  <c r="D6" i="29"/>
  <c r="E6" i="29"/>
  <c r="B7" i="29"/>
  <c r="C7" i="29"/>
  <c r="D7" i="29"/>
  <c r="E7" i="29"/>
  <c r="B8" i="29"/>
  <c r="C8" i="29"/>
  <c r="D8" i="29"/>
  <c r="E8" i="29"/>
  <c r="B9" i="29"/>
  <c r="C9" i="29"/>
  <c r="D9" i="29"/>
  <c r="E9" i="29"/>
  <c r="B10" i="29"/>
  <c r="C10" i="29"/>
  <c r="D10" i="29"/>
  <c r="E10" i="29"/>
  <c r="B11" i="29"/>
  <c r="C11" i="29"/>
  <c r="D11" i="29"/>
  <c r="E11" i="29"/>
  <c r="B12" i="29"/>
  <c r="C12" i="29"/>
  <c r="D12" i="29"/>
  <c r="E12" i="29"/>
  <c r="B13" i="29"/>
  <c r="C13" i="29"/>
  <c r="D13" i="29"/>
  <c r="E13" i="29"/>
  <c r="B14" i="29"/>
  <c r="C14" i="29"/>
  <c r="D14" i="29"/>
  <c r="E14" i="29"/>
  <c r="B15" i="29"/>
  <c r="C15" i="29"/>
  <c r="D15" i="29"/>
  <c r="E15" i="29"/>
  <c r="B16" i="29"/>
  <c r="C16" i="29"/>
  <c r="D16" i="29"/>
  <c r="E16" i="29"/>
  <c r="B3" i="30"/>
  <c r="C3" i="30"/>
  <c r="D3" i="30"/>
  <c r="E3" i="30"/>
  <c r="B4" i="30"/>
  <c r="C4" i="30"/>
  <c r="D4" i="30"/>
  <c r="E4" i="30"/>
  <c r="B5" i="30"/>
  <c r="C5" i="30"/>
  <c r="D5" i="30"/>
  <c r="E5" i="30"/>
  <c r="B6" i="30"/>
  <c r="C6" i="30"/>
  <c r="D6" i="30"/>
  <c r="E6" i="30"/>
  <c r="B7" i="30"/>
  <c r="C7" i="30"/>
  <c r="D7" i="30"/>
  <c r="E7" i="30"/>
  <c r="B8" i="30"/>
  <c r="C8" i="30"/>
  <c r="D8" i="30"/>
  <c r="E8" i="30"/>
  <c r="B9" i="30"/>
  <c r="C9" i="30"/>
  <c r="D9" i="30"/>
  <c r="E9" i="30"/>
  <c r="B10" i="30"/>
  <c r="C10" i="30"/>
  <c r="D10" i="30"/>
  <c r="E10" i="30"/>
  <c r="B11" i="30"/>
  <c r="C11" i="30"/>
  <c r="D11" i="30"/>
  <c r="E11" i="30"/>
  <c r="B12" i="30"/>
  <c r="C12" i="30"/>
  <c r="D12" i="30"/>
  <c r="E12" i="30"/>
  <c r="B13" i="30"/>
  <c r="C13" i="30"/>
  <c r="D13" i="30"/>
  <c r="E13" i="30"/>
  <c r="B14" i="30"/>
  <c r="C14" i="30"/>
  <c r="D14" i="30"/>
  <c r="E14" i="30"/>
  <c r="B15" i="30"/>
  <c r="C15" i="30"/>
  <c r="D15" i="30"/>
  <c r="E15" i="30"/>
  <c r="B16" i="30"/>
  <c r="C16" i="30"/>
  <c r="D16" i="30"/>
  <c r="E16" i="30"/>
  <c r="B3" i="31"/>
  <c r="C3" i="31"/>
  <c r="D3" i="31"/>
  <c r="E3" i="31"/>
  <c r="B4" i="31"/>
  <c r="C4" i="31"/>
  <c r="D4" i="31"/>
  <c r="E4" i="31"/>
  <c r="B5" i="31"/>
  <c r="C5" i="31"/>
  <c r="D5" i="31"/>
  <c r="E5" i="31"/>
  <c r="B6" i="31"/>
  <c r="C6" i="31"/>
  <c r="D6" i="31"/>
  <c r="E6" i="31"/>
  <c r="B7" i="31"/>
  <c r="C7" i="31"/>
  <c r="D7" i="31"/>
  <c r="E7" i="31"/>
  <c r="B8" i="31"/>
  <c r="C8" i="31"/>
  <c r="D8" i="31"/>
  <c r="E8" i="31"/>
  <c r="B9" i="31"/>
  <c r="C9" i="31"/>
  <c r="D9" i="31"/>
  <c r="E9" i="31"/>
  <c r="B10" i="31"/>
  <c r="C10" i="31"/>
  <c r="D10" i="31"/>
  <c r="E10" i="31"/>
  <c r="B11" i="31"/>
  <c r="C11" i="31"/>
  <c r="D11" i="31"/>
  <c r="E11" i="31"/>
  <c r="B12" i="31"/>
  <c r="C12" i="31"/>
  <c r="D12" i="31"/>
  <c r="E12" i="31"/>
  <c r="B13" i="31"/>
  <c r="C13" i="31"/>
  <c r="D13" i="31"/>
  <c r="E13" i="31"/>
  <c r="B14" i="31"/>
  <c r="C14" i="31"/>
  <c r="D14" i="31"/>
  <c r="E14" i="31"/>
  <c r="B15" i="31"/>
  <c r="C15" i="31"/>
  <c r="D15" i="31"/>
  <c r="E15" i="31"/>
  <c r="B16" i="31"/>
  <c r="C16" i="31"/>
  <c r="D16" i="31"/>
  <c r="E16" i="31"/>
  <c r="B3" i="32"/>
  <c r="C3" i="32"/>
  <c r="D3" i="32"/>
  <c r="E3" i="32"/>
  <c r="B4" i="32"/>
  <c r="C4" i="32"/>
  <c r="D4" i="32"/>
  <c r="E4" i="32"/>
  <c r="B5" i="32"/>
  <c r="C5" i="32"/>
  <c r="D5" i="32"/>
  <c r="E5" i="32"/>
  <c r="B6" i="32"/>
  <c r="C6" i="32"/>
  <c r="D6" i="32"/>
  <c r="E6" i="32"/>
  <c r="B7" i="32"/>
  <c r="C7" i="32"/>
  <c r="D7" i="32"/>
  <c r="E7" i="32"/>
  <c r="B8" i="32"/>
  <c r="C8" i="32"/>
  <c r="D8" i="32"/>
  <c r="E8" i="32"/>
  <c r="B9" i="32"/>
  <c r="C9" i="32"/>
  <c r="D9" i="32"/>
  <c r="E9" i="32"/>
  <c r="B10" i="32"/>
  <c r="C10" i="32"/>
  <c r="D10" i="32"/>
  <c r="E10" i="32"/>
  <c r="B11" i="32"/>
  <c r="C11" i="32"/>
  <c r="D11" i="32"/>
  <c r="E11" i="32"/>
  <c r="B12" i="32"/>
  <c r="C12" i="32"/>
  <c r="D12" i="32"/>
  <c r="E12" i="32"/>
  <c r="B13" i="32"/>
  <c r="C13" i="32"/>
  <c r="D13" i="32"/>
  <c r="E13" i="32"/>
  <c r="B14" i="32"/>
  <c r="C14" i="32"/>
  <c r="D14" i="32"/>
  <c r="E14" i="32"/>
  <c r="B15" i="32"/>
  <c r="C15" i="32"/>
  <c r="D15" i="32"/>
  <c r="E15" i="32"/>
  <c r="B16" i="32"/>
  <c r="C16" i="32"/>
  <c r="D16" i="32"/>
  <c r="E16" i="32"/>
  <c r="B3" i="33"/>
  <c r="C3" i="33"/>
  <c r="D3" i="33"/>
  <c r="E3" i="33"/>
  <c r="B4" i="33"/>
  <c r="C4" i="33"/>
  <c r="D4" i="33"/>
  <c r="E4" i="33"/>
  <c r="B5" i="33"/>
  <c r="C5" i="33"/>
  <c r="D5" i="33"/>
  <c r="E5" i="33"/>
  <c r="B6" i="33"/>
  <c r="C6" i="33"/>
  <c r="D6" i="33"/>
  <c r="E6" i="33"/>
  <c r="B7" i="33"/>
  <c r="C7" i="33"/>
  <c r="D7" i="33"/>
  <c r="E7" i="33"/>
  <c r="B8" i="33"/>
  <c r="C8" i="33"/>
  <c r="D8" i="33"/>
  <c r="E8" i="33"/>
  <c r="B9" i="33"/>
  <c r="C9" i="33"/>
  <c r="D9" i="33"/>
  <c r="E9" i="33"/>
  <c r="B10" i="33"/>
  <c r="C10" i="33"/>
  <c r="D10" i="33"/>
  <c r="E10" i="33"/>
  <c r="B11" i="33"/>
  <c r="C11" i="33"/>
  <c r="D11" i="33"/>
  <c r="E11" i="33"/>
  <c r="B12" i="33"/>
  <c r="C12" i="33"/>
  <c r="D12" i="33"/>
  <c r="E12" i="33"/>
  <c r="B13" i="33"/>
  <c r="C13" i="33"/>
  <c r="D13" i="33"/>
  <c r="E13" i="33"/>
  <c r="B14" i="33"/>
  <c r="C14" i="33"/>
  <c r="D14" i="33"/>
  <c r="E14" i="33"/>
  <c r="B15" i="33"/>
  <c r="C15" i="33"/>
  <c r="D15" i="33"/>
  <c r="E15" i="33"/>
  <c r="B16" i="33"/>
  <c r="C16" i="33"/>
  <c r="D16" i="33"/>
  <c r="E16" i="33"/>
  <c r="B3" i="34"/>
  <c r="C3" i="34"/>
  <c r="D3" i="34"/>
  <c r="E3" i="34"/>
  <c r="B4" i="34"/>
  <c r="C4" i="34"/>
  <c r="D4" i="34"/>
  <c r="E4" i="34"/>
  <c r="B5" i="34"/>
  <c r="C5" i="34"/>
  <c r="D5" i="34"/>
  <c r="E5" i="34"/>
  <c r="B6" i="34"/>
  <c r="C6" i="34"/>
  <c r="D6" i="34"/>
  <c r="E6" i="34"/>
  <c r="B7" i="34"/>
  <c r="C7" i="34"/>
  <c r="D7" i="34"/>
  <c r="E7" i="34"/>
  <c r="B8" i="34"/>
  <c r="C8" i="34"/>
  <c r="D8" i="34"/>
  <c r="E8" i="34"/>
  <c r="B9" i="34"/>
  <c r="C9" i="34"/>
  <c r="D9" i="34"/>
  <c r="E9" i="34"/>
  <c r="B10" i="34"/>
  <c r="C10" i="34"/>
  <c r="D10" i="34"/>
  <c r="E10" i="34"/>
  <c r="B11" i="34"/>
  <c r="C11" i="34"/>
  <c r="D11" i="34"/>
  <c r="E11" i="34"/>
  <c r="B12" i="34"/>
  <c r="C12" i="34"/>
  <c r="D12" i="34"/>
  <c r="E12" i="34"/>
  <c r="B13" i="34"/>
  <c r="C13" i="34"/>
  <c r="D13" i="34"/>
  <c r="E13" i="34"/>
  <c r="B14" i="34"/>
  <c r="C14" i="34"/>
  <c r="D14" i="34"/>
  <c r="E14" i="34"/>
  <c r="B15" i="34"/>
  <c r="C15" i="34"/>
  <c r="D15" i="34"/>
  <c r="E15" i="34"/>
  <c r="B16" i="34"/>
  <c r="C16" i="34"/>
  <c r="D16" i="34"/>
  <c r="E16" i="34"/>
  <c r="B3" i="2"/>
  <c r="C3" i="2"/>
  <c r="E3" i="2"/>
  <c r="B4" i="2"/>
  <c r="C4" i="2"/>
  <c r="E4" i="2"/>
  <c r="B5" i="2"/>
  <c r="C5" i="2"/>
  <c r="E5" i="2"/>
  <c r="B6" i="2"/>
  <c r="C6" i="2"/>
  <c r="E6" i="2"/>
  <c r="B7" i="2"/>
  <c r="C7" i="2"/>
  <c r="E7" i="2"/>
  <c r="B8" i="2"/>
  <c r="C8" i="2"/>
  <c r="E8" i="2"/>
  <c r="B9" i="2"/>
  <c r="C9" i="2"/>
  <c r="E9" i="2"/>
  <c r="B10" i="2"/>
  <c r="C10" i="2"/>
  <c r="E10" i="2"/>
  <c r="B11" i="2"/>
  <c r="C11" i="2"/>
  <c r="E11" i="2"/>
  <c r="B12" i="2"/>
  <c r="C12" i="2"/>
  <c r="E12" i="2"/>
  <c r="B13" i="2"/>
  <c r="C13" i="2"/>
  <c r="E13" i="2"/>
  <c r="B14" i="2"/>
  <c r="C14" i="2"/>
  <c r="E14" i="2"/>
  <c r="B15" i="2"/>
  <c r="C15" i="2"/>
  <c r="E15" i="2"/>
  <c r="B16" i="2"/>
  <c r="C16" i="2"/>
  <c r="E16" i="2"/>
  <c r="B2" i="3"/>
  <c r="C2" i="3"/>
  <c r="D2" i="3"/>
  <c r="E2" i="3"/>
  <c r="B2" i="4"/>
  <c r="C2" i="4"/>
  <c r="D2" i="4"/>
  <c r="E2" i="4"/>
  <c r="B2" i="5"/>
  <c r="C2" i="5"/>
  <c r="D2" i="5"/>
  <c r="E2" i="5"/>
  <c r="B2" i="6"/>
  <c r="C2" i="6"/>
  <c r="D2" i="6"/>
  <c r="E2" i="6"/>
  <c r="B2" i="7"/>
  <c r="C2" i="7"/>
  <c r="D2" i="7"/>
  <c r="E2" i="7"/>
  <c r="B2" i="8"/>
  <c r="C2" i="8"/>
  <c r="D2" i="8"/>
  <c r="E2" i="8"/>
  <c r="B2" i="9"/>
  <c r="C2" i="9"/>
  <c r="D2" i="9"/>
  <c r="E2" i="9"/>
  <c r="B2" i="10"/>
  <c r="C2" i="10"/>
  <c r="D2" i="10"/>
  <c r="E2" i="10"/>
  <c r="B2" i="11"/>
  <c r="C2" i="11"/>
  <c r="D2" i="11"/>
  <c r="E2" i="11"/>
  <c r="B2" i="12"/>
  <c r="C2" i="12"/>
  <c r="D2" i="12"/>
  <c r="E2" i="12"/>
  <c r="B2" i="13"/>
  <c r="C2" i="13"/>
  <c r="D2" i="13"/>
  <c r="E2" i="13"/>
  <c r="B2" i="14"/>
  <c r="C2" i="14"/>
  <c r="D2" i="14"/>
  <c r="E2" i="14"/>
  <c r="B2" i="15"/>
  <c r="C2" i="15"/>
  <c r="D2" i="15"/>
  <c r="E2" i="15"/>
  <c r="B2" i="16"/>
  <c r="C2" i="16"/>
  <c r="D2" i="16"/>
  <c r="E2" i="16"/>
  <c r="B2" i="17"/>
  <c r="C2" i="17"/>
  <c r="D2" i="17"/>
  <c r="E2" i="17"/>
  <c r="B2" i="18"/>
  <c r="C2" i="18"/>
  <c r="D2" i="18"/>
  <c r="E2" i="18"/>
  <c r="B2" i="19"/>
  <c r="C2" i="19"/>
  <c r="D2" i="19"/>
  <c r="E2" i="19"/>
  <c r="B2" i="20"/>
  <c r="C2" i="20"/>
  <c r="D2" i="20"/>
  <c r="E2" i="20"/>
  <c r="B2" i="21"/>
  <c r="C2" i="21"/>
  <c r="D2" i="21"/>
  <c r="E2" i="21"/>
  <c r="B2" i="22"/>
  <c r="C2" i="22"/>
  <c r="D2" i="22"/>
  <c r="E2" i="22"/>
  <c r="B2" i="23"/>
  <c r="C2" i="23"/>
  <c r="D2" i="23"/>
  <c r="E2" i="23"/>
  <c r="B2" i="24"/>
  <c r="C2" i="24"/>
  <c r="D2" i="24"/>
  <c r="E2" i="24"/>
  <c r="B2" i="25"/>
  <c r="C2" i="25"/>
  <c r="D2" i="25"/>
  <c r="E2" i="25"/>
  <c r="B2" i="26"/>
  <c r="C2" i="26"/>
  <c r="D2" i="26"/>
  <c r="E2" i="26"/>
  <c r="B2" i="27"/>
  <c r="C2" i="27"/>
  <c r="D2" i="27"/>
  <c r="E2" i="27"/>
  <c r="B2" i="28"/>
  <c r="C2" i="28"/>
  <c r="D2" i="28"/>
  <c r="E2" i="28"/>
  <c r="B2" i="29"/>
  <c r="C2" i="29"/>
  <c r="D2" i="29"/>
  <c r="E2" i="29"/>
  <c r="B2" i="30"/>
  <c r="C2" i="30"/>
  <c r="D2" i="30"/>
  <c r="E2" i="30"/>
  <c r="B2" i="31"/>
  <c r="C2" i="31"/>
  <c r="D2" i="31"/>
  <c r="E2" i="31"/>
  <c r="B2" i="32"/>
  <c r="C2" i="32"/>
  <c r="D2" i="32"/>
  <c r="E2" i="32"/>
  <c r="B2" i="33"/>
  <c r="C2" i="33"/>
  <c r="D2" i="33"/>
  <c r="E2" i="33"/>
  <c r="B2" i="34"/>
  <c r="C2" i="34"/>
  <c r="D2" i="34"/>
  <c r="E2" i="34"/>
  <c r="B2" i="2"/>
  <c r="C2" i="2"/>
  <c r="E2" i="2"/>
</calcChain>
</file>

<file path=xl/sharedStrings.xml><?xml version="1.0" encoding="utf-8"?>
<sst xmlns="http://schemas.openxmlformats.org/spreadsheetml/2006/main" count="733" uniqueCount="73">
  <si>
    <t>Año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</si>
  <si>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</si>
  <si>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</si>
  <si>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</si>
  <si>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</si>
  <si>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</si>
  <si>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</si>
  <si>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</si>
  <si>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</si>
  <si>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</si>
  <si>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</si>
  <si>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</si>
  <si>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</si>
  <si>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</si>
  <si>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</si>
  <si>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</si>
  <si>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</si>
  <si>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</si>
  <si>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</si>
  <si>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</si>
  <si>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</si>
  <si>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</si>
  <si>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</si>
  <si>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</si>
  <si>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</si>
  <si>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</si>
  <si>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</si>
  <si>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</si>
  <si>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</si>
  <si>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CDMX</t>
  </si>
  <si>
    <t>Coahuila</t>
  </si>
  <si>
    <t>Michoacán</t>
  </si>
  <si>
    <t>Querétaro</t>
  </si>
  <si>
    <t>Veracruz</t>
  </si>
  <si>
    <t>Entidad Federativa</t>
  </si>
  <si>
    <t xml:space="preserve">Gasto Público en Salud </t>
  </si>
  <si>
    <t>Gasto Programable</t>
  </si>
  <si>
    <t>NACIONAL (%)</t>
  </si>
  <si>
    <t>Gasto público en salud (% del GPT) Nacional</t>
  </si>
  <si>
    <t>Gasto público en salud (% del GPT) Aguascalientes</t>
  </si>
  <si>
    <t>Gasto público en salud (% del GPT) Baja California</t>
  </si>
  <si>
    <t>Gasto público en salud (% del GPT) Baja California Sur</t>
  </si>
  <si>
    <t>Gasto público en salud (% del GPT) Campeche</t>
  </si>
  <si>
    <t>Gasto público en salud (% del GPT) Chiapas</t>
  </si>
  <si>
    <t>Gasto público en salud (% del GPT) Chihuahua</t>
  </si>
  <si>
    <t>Gasto público en salud (% del GPT) CDMX</t>
  </si>
  <si>
    <t>Gasto público en salud (% del GPT) Coahuila</t>
  </si>
  <si>
    <t>Gasto público en salud (% del GPT) Colima</t>
  </si>
  <si>
    <t>Gasto público en salud (% del GPT) Durango</t>
  </si>
  <si>
    <t>Gasto público en salud (% del GPT) Guanajuato</t>
  </si>
  <si>
    <t>Gasto público en salud (% del GPT) Guerrero</t>
  </si>
  <si>
    <t>Gasto público en salud (% del GPT) Hidalgo</t>
  </si>
  <si>
    <t>Gasto público en salud (% del GPT) Jalisco</t>
  </si>
  <si>
    <t>Gasto público en salud (% del GPT) Estado de México</t>
  </si>
  <si>
    <t>Gasto público en salud (% del GPT) Michoacán</t>
  </si>
  <si>
    <t>Gasto público en salud (% del GPT) Morelos</t>
  </si>
  <si>
    <t>Gasto público en salud (% del GPT) Nayarit</t>
  </si>
  <si>
    <t>Gasto público en salud (% del GPT) Nuevo León</t>
  </si>
  <si>
    <t>Gasto público en salud (% del GPT) Oaxaca</t>
  </si>
  <si>
    <t>Gasto público en salud (% del GPT) Puebla</t>
  </si>
  <si>
    <t>Gasto público en salud (% del GPT) Quintana Roo</t>
  </si>
  <si>
    <t>Gasto público en salud (% del GPT) San Luis Potosí</t>
  </si>
  <si>
    <t>Gasto público en salud (% del GPT) Sinaloa</t>
  </si>
  <si>
    <t>Gasto público en salud (% del GPT) Sonora</t>
  </si>
  <si>
    <t>Gasto público en salud (% del GPT) Tabasco</t>
  </si>
  <si>
    <t>Gasto público en salud (% del GPT) Tamaulipas</t>
  </si>
  <si>
    <t>Gasto público en salud (% del GPT) Tlaxcala</t>
  </si>
  <si>
    <t>Gasto público en salud (% del GPT) Veracruz</t>
  </si>
  <si>
    <t>Gasto público en salud (% del GPT) Yucatán</t>
  </si>
  <si>
    <t>Gasto público en salud (% del GPT) Zacatecas</t>
  </si>
  <si>
    <t>Gasto público en salud (% del GPT) Querétaro</t>
  </si>
  <si>
    <t>Gasto público en salud (% del GPT) Entidad</t>
  </si>
  <si>
    <t xml:space="preserve"> 1. Secretaría de Salud. Dirección General de Información en Salud. Sistema de Cuentas en Salud a Nivel Federal y Estatal (SICUENTAS), México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</si>
</sst>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8" formatCode="_-* #,##0.00000_-;\-* #,##0.00000_-;_-* &quot;-&quot;??_-;_-@_-"/>
    <numFmt numFmtId="172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6" fillId="4" borderId="1" xfId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0" fillId="0" borderId="0" xfId="0" applyNumberFormat="1"/>
    <xf numFmtId="168" fontId="2" fillId="3" borderId="1" xfId="0" applyNumberFormat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2"/>
  <sheetViews>
    <sheetView tabSelected="1" zoomScaleNormal="100" workbookViewId="0">
      <pane ySplit="1" topLeftCell="A527" activePane="bottomLeft" state="frozen"/>
      <selection pane="bottomLeft" activeCell="I535" sqref="I535"/>
    </sheetView>
  </sheetViews>
  <sheetFormatPr baseColWidth="10" defaultRowHeight="15" x14ac:dyDescent="0.25"/>
  <cols>
    <col min="1" max="1" width="11.42578125" style="2" customWidth="1"/>
    <col min="2" max="2" width="17.140625" style="2" bestFit="1" customWidth="1"/>
    <col min="3" max="3" width="18" style="16" customWidth="1"/>
    <col min="4" max="4" width="21.140625" style="16" customWidth="1"/>
    <col min="5" max="6" width="11.42578125" style="19"/>
    <col min="7" max="7" width="14" style="3" bestFit="1" customWidth="1"/>
    <col min="8" max="16384" width="11.42578125" style="3"/>
  </cols>
  <sheetData>
    <row r="1" spans="1:6" ht="71.25" x14ac:dyDescent="0.2">
      <c r="A1" s="1" t="s">
        <v>0</v>
      </c>
      <c r="B1" s="1" t="s">
        <v>34</v>
      </c>
      <c r="C1" s="1" t="s">
        <v>36</v>
      </c>
      <c r="D1" s="1" t="s">
        <v>35</v>
      </c>
      <c r="E1" s="15" t="s">
        <v>37</v>
      </c>
      <c r="F1" s="15" t="s">
        <v>71</v>
      </c>
    </row>
    <row r="2" spans="1:6" ht="14.25" x14ac:dyDescent="0.2">
      <c r="A2" s="10">
        <v>2003</v>
      </c>
      <c r="B2" s="11" t="s">
        <v>1</v>
      </c>
      <c r="C2" s="20">
        <v>1241853.3</v>
      </c>
      <c r="D2" s="20">
        <v>195812.89418999996</v>
      </c>
      <c r="E2" s="4">
        <v>15.8</v>
      </c>
      <c r="F2" s="4">
        <f>D2/C2*100</f>
        <v>15.767795937732737</v>
      </c>
    </row>
    <row r="3" spans="1:6" ht="14.25" x14ac:dyDescent="0.2">
      <c r="A3" s="12">
        <v>2003</v>
      </c>
      <c r="B3" s="13" t="s">
        <v>2</v>
      </c>
      <c r="C3" s="21">
        <v>10405.200000000001</v>
      </c>
      <c r="D3" s="21">
        <v>2213.8592099999996</v>
      </c>
      <c r="E3" s="17">
        <v>15.8</v>
      </c>
      <c r="F3" s="17">
        <f>D3/C3*100</f>
        <v>21.276469553684692</v>
      </c>
    </row>
    <row r="4" spans="1:6" ht="14.25" x14ac:dyDescent="0.2">
      <c r="A4" s="12">
        <v>2003</v>
      </c>
      <c r="B4" s="13" t="s">
        <v>3</v>
      </c>
      <c r="C4" s="21">
        <v>23009.4</v>
      </c>
      <c r="D4" s="21">
        <v>4931.6533199999994</v>
      </c>
      <c r="E4" s="17">
        <v>15.8</v>
      </c>
      <c r="F4" s="17">
        <f>D4/C4*100</f>
        <v>21.433211296252832</v>
      </c>
    </row>
    <row r="5" spans="1:6" ht="14.25" x14ac:dyDescent="0.2">
      <c r="A5" s="12">
        <v>2003</v>
      </c>
      <c r="B5" s="13" t="s">
        <v>4</v>
      </c>
      <c r="C5" s="21">
        <v>7647.7</v>
      </c>
      <c r="D5" s="21">
        <v>1552.1860700000002</v>
      </c>
      <c r="E5" s="17">
        <v>15.8</v>
      </c>
      <c r="F5" s="17">
        <f>D5/C5*100</f>
        <v>20.296116087189617</v>
      </c>
    </row>
    <row r="6" spans="1:6" ht="14.25" x14ac:dyDescent="0.2">
      <c r="A6" s="12">
        <v>2003</v>
      </c>
      <c r="B6" s="13" t="s">
        <v>5</v>
      </c>
      <c r="C6" s="21">
        <v>31567.5</v>
      </c>
      <c r="D6" s="21">
        <v>1778.6355000000001</v>
      </c>
      <c r="E6" s="17">
        <v>15.8</v>
      </c>
      <c r="F6" s="17">
        <f>D6/C6*100</f>
        <v>5.6343882157282019</v>
      </c>
    </row>
    <row r="7" spans="1:6" ht="14.25" x14ac:dyDescent="0.2">
      <c r="A7" s="12">
        <v>2003</v>
      </c>
      <c r="B7" s="13" t="s">
        <v>30</v>
      </c>
      <c r="C7" s="21">
        <v>23084.7</v>
      </c>
      <c r="D7" s="21">
        <v>5363.5396199999996</v>
      </c>
      <c r="E7" s="17">
        <v>15.8</v>
      </c>
      <c r="F7" s="17">
        <f>D7/C7*100</f>
        <v>23.234175102990289</v>
      </c>
    </row>
    <row r="8" spans="1:6" ht="14.25" x14ac:dyDescent="0.2">
      <c r="A8" s="12">
        <v>2003</v>
      </c>
      <c r="B8" s="13" t="s">
        <v>6</v>
      </c>
      <c r="C8" s="21">
        <v>11209.6</v>
      </c>
      <c r="D8" s="21">
        <v>1452.61204</v>
      </c>
      <c r="E8" s="17">
        <v>15.8</v>
      </c>
      <c r="F8" s="17">
        <f>D8/C8*100</f>
        <v>12.958642948900941</v>
      </c>
    </row>
    <row r="9" spans="1:6" ht="14.25" x14ac:dyDescent="0.2">
      <c r="A9" s="12">
        <v>2003</v>
      </c>
      <c r="B9" s="13" t="s">
        <v>7</v>
      </c>
      <c r="C9" s="21">
        <v>31005</v>
      </c>
      <c r="D9" s="21">
        <v>4190.6136000000006</v>
      </c>
      <c r="E9" s="17">
        <v>15.8</v>
      </c>
      <c r="F9" s="17">
        <f>D9/C9*100</f>
        <v>13.515928398645382</v>
      </c>
    </row>
    <row r="10" spans="1:6" ht="14.25" x14ac:dyDescent="0.2">
      <c r="A10" s="12">
        <v>2003</v>
      </c>
      <c r="B10" s="13" t="s">
        <v>8</v>
      </c>
      <c r="C10" s="21">
        <v>29923</v>
      </c>
      <c r="D10" s="21">
        <v>6125.0677999999998</v>
      </c>
      <c r="E10" s="17">
        <v>15.8</v>
      </c>
      <c r="F10" s="17">
        <f>D10/C10*100</f>
        <v>20.469430872572936</v>
      </c>
    </row>
    <row r="11" spans="1:6" ht="14.25" x14ac:dyDescent="0.2">
      <c r="A11" s="12">
        <v>2003</v>
      </c>
      <c r="B11" s="13" t="s">
        <v>29</v>
      </c>
      <c r="C11" s="21">
        <v>455337.7</v>
      </c>
      <c r="D11" s="21">
        <v>45256.676310000003</v>
      </c>
      <c r="E11" s="17">
        <v>15.8</v>
      </c>
      <c r="F11" s="17">
        <f>D11/C11*100</f>
        <v>9.9391454540223663</v>
      </c>
    </row>
    <row r="12" spans="1:6" ht="14.25" x14ac:dyDescent="0.2">
      <c r="A12" s="12">
        <v>2003</v>
      </c>
      <c r="B12" s="13" t="s">
        <v>9</v>
      </c>
      <c r="C12" s="21">
        <v>15190.8</v>
      </c>
      <c r="D12" s="21">
        <v>2824.5178100000003</v>
      </c>
      <c r="E12" s="17">
        <v>15.8</v>
      </c>
      <c r="F12" s="17">
        <f>D12/C12*100</f>
        <v>18.593608039076287</v>
      </c>
    </row>
    <row r="13" spans="1:6" ht="14.25" x14ac:dyDescent="0.2">
      <c r="A13" s="12">
        <v>2003</v>
      </c>
      <c r="B13" s="13" t="s">
        <v>10</v>
      </c>
      <c r="C13" s="21">
        <v>30547.5</v>
      </c>
      <c r="D13" s="21">
        <v>6255.9991499999996</v>
      </c>
      <c r="E13" s="17">
        <v>15.8</v>
      </c>
      <c r="F13" s="17">
        <f>D13/C13*100</f>
        <v>20.479578197888536</v>
      </c>
    </row>
    <row r="14" spans="1:6" ht="14.25" x14ac:dyDescent="0.2">
      <c r="A14" s="12">
        <v>2003</v>
      </c>
      <c r="B14" s="13" t="s">
        <v>11</v>
      </c>
      <c r="C14" s="21">
        <v>27676.799999999999</v>
      </c>
      <c r="D14" s="21">
        <v>4232.0795500000004</v>
      </c>
      <c r="E14" s="17">
        <v>15.8</v>
      </c>
      <c r="F14" s="17">
        <f>D14/C14*100</f>
        <v>15.291072486703666</v>
      </c>
    </row>
    <row r="15" spans="1:6" ht="14.25" x14ac:dyDescent="0.2">
      <c r="A15" s="12">
        <v>2003</v>
      </c>
      <c r="B15" s="13" t="s">
        <v>12</v>
      </c>
      <c r="C15" s="21">
        <v>24797.200000000001</v>
      </c>
      <c r="D15" s="21">
        <v>3174.12381</v>
      </c>
      <c r="E15" s="17">
        <v>15.8</v>
      </c>
      <c r="F15" s="17">
        <f>D15/C15*100</f>
        <v>12.800331529366218</v>
      </c>
    </row>
    <row r="16" spans="1:6" ht="14.25" x14ac:dyDescent="0.2">
      <c r="A16" s="12">
        <v>2003</v>
      </c>
      <c r="B16" s="13" t="s">
        <v>13</v>
      </c>
      <c r="C16" s="21">
        <v>37693.1</v>
      </c>
      <c r="D16" s="21">
        <v>12406.630850000001</v>
      </c>
      <c r="E16" s="17">
        <v>15.8</v>
      </c>
      <c r="F16" s="17">
        <f>D16/C16*100</f>
        <v>32.914859350915684</v>
      </c>
    </row>
    <row r="17" spans="1:6" ht="14.25" x14ac:dyDescent="0.2">
      <c r="A17" s="12">
        <v>2003</v>
      </c>
      <c r="B17" s="13" t="s">
        <v>14</v>
      </c>
      <c r="C17" s="21">
        <v>59900.2</v>
      </c>
      <c r="D17" s="21">
        <v>15371.75273</v>
      </c>
      <c r="E17" s="17">
        <v>15.8</v>
      </c>
      <c r="F17" s="17">
        <f>D17/C17*100</f>
        <v>25.662272797085823</v>
      </c>
    </row>
    <row r="18" spans="1:6" ht="14.25" x14ac:dyDescent="0.2">
      <c r="A18" s="12">
        <v>2003</v>
      </c>
      <c r="B18" s="13" t="s">
        <v>31</v>
      </c>
      <c r="C18" s="21">
        <v>23774.7</v>
      </c>
      <c r="D18" s="21">
        <v>4490.6243700000005</v>
      </c>
      <c r="E18" s="17">
        <v>15.8</v>
      </c>
      <c r="F18" s="17">
        <f>D18/C18*100</f>
        <v>18.888248305972315</v>
      </c>
    </row>
    <row r="19" spans="1:6" ht="14.25" x14ac:dyDescent="0.2">
      <c r="A19" s="12">
        <v>2003</v>
      </c>
      <c r="B19" s="13" t="s">
        <v>15</v>
      </c>
      <c r="C19" s="21">
        <v>12054.7</v>
      </c>
      <c r="D19" s="21">
        <v>2719.7874599999996</v>
      </c>
      <c r="E19" s="17">
        <v>15.8</v>
      </c>
      <c r="F19" s="17">
        <f>D19/C19*100</f>
        <v>22.562050154711436</v>
      </c>
    </row>
    <row r="20" spans="1:6" ht="14.25" x14ac:dyDescent="0.2">
      <c r="A20" s="12">
        <v>2003</v>
      </c>
      <c r="B20" s="13" t="s">
        <v>16</v>
      </c>
      <c r="C20" s="21">
        <v>8516.2000000000007</v>
      </c>
      <c r="D20" s="21">
        <v>1761.2597099999998</v>
      </c>
      <c r="E20" s="17">
        <v>15.8</v>
      </c>
      <c r="F20" s="17">
        <f>D20/C20*100</f>
        <v>20.68128637185599</v>
      </c>
    </row>
    <row r="21" spans="1:6" ht="14.25" x14ac:dyDescent="0.2">
      <c r="A21" s="12">
        <v>2003</v>
      </c>
      <c r="B21" s="13" t="s">
        <v>17</v>
      </c>
      <c r="C21" s="21">
        <v>34793.300000000003</v>
      </c>
      <c r="D21" s="21">
        <v>9211.3611600000004</v>
      </c>
      <c r="E21" s="17">
        <v>15.8</v>
      </c>
      <c r="F21" s="17">
        <f>D21/C21*100</f>
        <v>26.474525727654463</v>
      </c>
    </row>
    <row r="22" spans="1:6" ht="14.25" x14ac:dyDescent="0.2">
      <c r="A22" s="12">
        <v>2003</v>
      </c>
      <c r="B22" s="13" t="s">
        <v>18</v>
      </c>
      <c r="C22" s="21">
        <v>28051.1</v>
      </c>
      <c r="D22" s="21">
        <v>3838.9863700000001</v>
      </c>
      <c r="E22" s="17">
        <v>15.8</v>
      </c>
      <c r="F22" s="17">
        <f>D22/C22*100</f>
        <v>13.685689224308495</v>
      </c>
    </row>
    <row r="23" spans="1:6" ht="14.25" x14ac:dyDescent="0.2">
      <c r="A23" s="12">
        <v>2003</v>
      </c>
      <c r="B23" s="13" t="s">
        <v>19</v>
      </c>
      <c r="C23" s="21">
        <v>27117.4</v>
      </c>
      <c r="D23" s="21">
        <v>6318.7798500000008</v>
      </c>
      <c r="E23" s="17">
        <v>15.8</v>
      </c>
      <c r="F23" s="17">
        <f>D23/C23*100</f>
        <v>23.301569656382988</v>
      </c>
    </row>
    <row r="24" spans="1:6" ht="14.25" x14ac:dyDescent="0.2">
      <c r="A24" s="12">
        <v>2003</v>
      </c>
      <c r="B24" s="13" t="s">
        <v>32</v>
      </c>
      <c r="C24" s="21">
        <v>14118.2</v>
      </c>
      <c r="D24" s="21">
        <v>2483.8784500000002</v>
      </c>
      <c r="E24" s="17">
        <v>15.8</v>
      </c>
      <c r="F24" s="17">
        <f>D24/C24*100</f>
        <v>17.593449944043861</v>
      </c>
    </row>
    <row r="25" spans="1:6" ht="14.25" x14ac:dyDescent="0.2">
      <c r="A25" s="12">
        <v>2003</v>
      </c>
      <c r="B25" s="13" t="s">
        <v>20</v>
      </c>
      <c r="C25" s="21">
        <v>8183.8</v>
      </c>
      <c r="D25" s="21">
        <v>1992.1153300000001</v>
      </c>
      <c r="E25" s="17">
        <v>15.8</v>
      </c>
      <c r="F25" s="17">
        <f>D25/C25*100</f>
        <v>24.34218003861287</v>
      </c>
    </row>
    <row r="26" spans="1:6" ht="14.25" x14ac:dyDescent="0.2">
      <c r="A26" s="12">
        <v>2003</v>
      </c>
      <c r="B26" s="13" t="s">
        <v>21</v>
      </c>
      <c r="C26" s="21">
        <v>17344.099999999999</v>
      </c>
      <c r="D26" s="21">
        <v>3273.7045200000002</v>
      </c>
      <c r="E26" s="17">
        <v>15.8</v>
      </c>
      <c r="F26" s="17">
        <f>D26/C26*100</f>
        <v>18.875032547090946</v>
      </c>
    </row>
    <row r="27" spans="1:6" ht="14.25" x14ac:dyDescent="0.2">
      <c r="A27" s="12">
        <v>2003</v>
      </c>
      <c r="B27" s="13" t="s">
        <v>22</v>
      </c>
      <c r="C27" s="21">
        <v>24269.200000000001</v>
      </c>
      <c r="D27" s="21">
        <v>4984.2424499999997</v>
      </c>
      <c r="E27" s="17">
        <v>15.8</v>
      </c>
      <c r="F27" s="17">
        <f>D27/C27*100</f>
        <v>20.537316640021093</v>
      </c>
    </row>
    <row r="28" spans="1:6" ht="14.25" x14ac:dyDescent="0.2">
      <c r="A28" s="12">
        <v>2003</v>
      </c>
      <c r="B28" s="13" t="s">
        <v>23</v>
      </c>
      <c r="C28" s="21">
        <v>25782.400000000001</v>
      </c>
      <c r="D28" s="21">
        <v>5217.3524100000004</v>
      </c>
      <c r="E28" s="17">
        <v>15.8</v>
      </c>
      <c r="F28" s="17">
        <f>D28/C28*100</f>
        <v>20.236100634541394</v>
      </c>
    </row>
    <row r="29" spans="1:6" ht="14.25" x14ac:dyDescent="0.2">
      <c r="A29" s="12">
        <v>2003</v>
      </c>
      <c r="B29" s="13" t="s">
        <v>24</v>
      </c>
      <c r="C29" s="21">
        <v>22054.799999999999</v>
      </c>
      <c r="D29" s="21">
        <v>4671.5755499999996</v>
      </c>
      <c r="E29" s="17">
        <v>15.8</v>
      </c>
      <c r="F29" s="17">
        <f>D29/C29*100</f>
        <v>21.181672697099948</v>
      </c>
    </row>
    <row r="30" spans="1:6" ht="14.25" x14ac:dyDescent="0.2">
      <c r="A30" s="12">
        <v>2003</v>
      </c>
      <c r="B30" s="13" t="s">
        <v>25</v>
      </c>
      <c r="C30" s="21">
        <v>41315.1</v>
      </c>
      <c r="D30" s="21">
        <v>6335.4679899999992</v>
      </c>
      <c r="E30" s="17">
        <v>15.8</v>
      </c>
      <c r="F30" s="17">
        <f>D30/C30*100</f>
        <v>15.334509634491988</v>
      </c>
    </row>
    <row r="31" spans="1:6" ht="14.25" x14ac:dyDescent="0.2">
      <c r="A31" s="12">
        <v>2003</v>
      </c>
      <c r="B31" s="13" t="s">
        <v>26</v>
      </c>
      <c r="C31" s="21">
        <v>6577.1</v>
      </c>
      <c r="D31" s="21">
        <v>1456.3627700000002</v>
      </c>
      <c r="E31" s="17">
        <v>15.8</v>
      </c>
      <c r="F31" s="17">
        <f>D31/C31*100</f>
        <v>22.142931839260466</v>
      </c>
    </row>
    <row r="32" spans="1:6" ht="14.25" x14ac:dyDescent="0.2">
      <c r="A32" s="12">
        <v>2003</v>
      </c>
      <c r="B32" s="13" t="s">
        <v>33</v>
      </c>
      <c r="C32" s="21">
        <v>77147.899999999994</v>
      </c>
      <c r="D32" s="21">
        <v>11387.06969</v>
      </c>
      <c r="E32" s="17">
        <v>15.8</v>
      </c>
      <c r="F32" s="17">
        <f>D32/C32*100</f>
        <v>14.760051394788453</v>
      </c>
    </row>
    <row r="33" spans="1:6" ht="14.25" x14ac:dyDescent="0.2">
      <c r="A33" s="12">
        <v>2003</v>
      </c>
      <c r="B33" s="13" t="s">
        <v>27</v>
      </c>
      <c r="C33" s="21">
        <v>19683.7</v>
      </c>
      <c r="D33" s="21">
        <v>3690.7795900000001</v>
      </c>
      <c r="E33" s="17">
        <v>15.8</v>
      </c>
      <c r="F33" s="17">
        <f>D33/C33*100</f>
        <v>18.750436096872029</v>
      </c>
    </row>
    <row r="34" spans="1:6" ht="14.25" x14ac:dyDescent="0.2">
      <c r="A34" s="12">
        <v>2003</v>
      </c>
      <c r="B34" s="13" t="s">
        <v>28</v>
      </c>
      <c r="C34" s="21">
        <v>12154.1</v>
      </c>
      <c r="D34" s="21">
        <v>1997.8741100000002</v>
      </c>
      <c r="E34" s="17">
        <v>15.8</v>
      </c>
      <c r="F34" s="17">
        <f>D34/C34*100</f>
        <v>16.437861380110416</v>
      </c>
    </row>
    <row r="35" spans="1:6" ht="14.25" x14ac:dyDescent="0.2">
      <c r="A35" s="10">
        <v>2004</v>
      </c>
      <c r="B35" s="11" t="s">
        <v>1</v>
      </c>
      <c r="C35" s="20">
        <v>1326952.3999999999</v>
      </c>
      <c r="D35" s="20">
        <v>233809.54729999998</v>
      </c>
      <c r="E35" s="4">
        <v>17.600000000000001</v>
      </c>
      <c r="F35" s="4">
        <f>D35/C35*100</f>
        <v>17.620040274240431</v>
      </c>
    </row>
    <row r="36" spans="1:6" ht="14.25" x14ac:dyDescent="0.2">
      <c r="A36" s="12">
        <v>2004</v>
      </c>
      <c r="B36" s="13" t="s">
        <v>2</v>
      </c>
      <c r="C36" s="21">
        <v>12411.9</v>
      </c>
      <c r="D36" s="21">
        <v>2602.5389799999998</v>
      </c>
      <c r="E36" s="17">
        <v>17.600000000000001</v>
      </c>
      <c r="F36" s="17">
        <f>D36/C36*100</f>
        <v>20.968094973372327</v>
      </c>
    </row>
    <row r="37" spans="1:6" ht="14.25" x14ac:dyDescent="0.2">
      <c r="A37" s="12">
        <v>2004</v>
      </c>
      <c r="B37" s="13" t="s">
        <v>3</v>
      </c>
      <c r="C37" s="21">
        <v>25568.9</v>
      </c>
      <c r="D37" s="21">
        <v>6063.0398599999999</v>
      </c>
      <c r="E37" s="17">
        <v>17.600000000000001</v>
      </c>
      <c r="F37" s="17">
        <f>D37/C37*100</f>
        <v>23.712556504190633</v>
      </c>
    </row>
    <row r="38" spans="1:6" ht="14.25" x14ac:dyDescent="0.2">
      <c r="A38" s="12">
        <v>2004</v>
      </c>
      <c r="B38" s="13" t="s">
        <v>4</v>
      </c>
      <c r="C38" s="21">
        <v>8109.8</v>
      </c>
      <c r="D38" s="21">
        <v>1808.28946</v>
      </c>
      <c r="E38" s="17">
        <v>17.600000000000001</v>
      </c>
      <c r="F38" s="17">
        <f>D38/C38*100</f>
        <v>22.297583910823938</v>
      </c>
    </row>
    <row r="39" spans="1:6" ht="14.25" x14ac:dyDescent="0.2">
      <c r="A39" s="12">
        <v>2004</v>
      </c>
      <c r="B39" s="13" t="s">
        <v>5</v>
      </c>
      <c r="C39" s="21">
        <v>35233.5</v>
      </c>
      <c r="D39" s="21">
        <v>2181.07393</v>
      </c>
      <c r="E39" s="17">
        <v>17.600000000000001</v>
      </c>
      <c r="F39" s="17">
        <f>D39/C39*100</f>
        <v>6.1903413796528879</v>
      </c>
    </row>
    <row r="40" spans="1:6" ht="14.25" x14ac:dyDescent="0.2">
      <c r="A40" s="12">
        <v>2004</v>
      </c>
      <c r="B40" s="13" t="s">
        <v>30</v>
      </c>
      <c r="C40" s="21">
        <v>25314.1</v>
      </c>
      <c r="D40" s="21">
        <v>6479.4018000000005</v>
      </c>
      <c r="E40" s="17">
        <v>17.600000000000001</v>
      </c>
      <c r="F40" s="17">
        <f>D40/C40*100</f>
        <v>25.596018819551166</v>
      </c>
    </row>
    <row r="41" spans="1:6" ht="14.25" x14ac:dyDescent="0.2">
      <c r="A41" s="12">
        <v>2004</v>
      </c>
      <c r="B41" s="13" t="s">
        <v>6</v>
      </c>
      <c r="C41" s="21">
        <v>11028.9</v>
      </c>
      <c r="D41" s="21">
        <v>1698.27979</v>
      </c>
      <c r="E41" s="17">
        <v>17.600000000000001</v>
      </c>
      <c r="F41" s="17">
        <f>D41/C41*100</f>
        <v>15.398451250804705</v>
      </c>
    </row>
    <row r="42" spans="1:6" ht="14.25" x14ac:dyDescent="0.2">
      <c r="A42" s="12">
        <v>2004</v>
      </c>
      <c r="B42" s="13" t="s">
        <v>7</v>
      </c>
      <c r="C42" s="21">
        <v>33534.1</v>
      </c>
      <c r="D42" s="21">
        <v>5774.3067499999997</v>
      </c>
      <c r="E42" s="17">
        <v>17.600000000000001</v>
      </c>
      <c r="F42" s="17">
        <f>D42/C42*100</f>
        <v>17.219208954467245</v>
      </c>
    </row>
    <row r="43" spans="1:6" ht="14.25" x14ac:dyDescent="0.2">
      <c r="A43" s="12">
        <v>2004</v>
      </c>
      <c r="B43" s="13" t="s">
        <v>8</v>
      </c>
      <c r="C43" s="21">
        <v>31470.1</v>
      </c>
      <c r="D43" s="21">
        <v>7222.8628399999998</v>
      </c>
      <c r="E43" s="17">
        <v>17.600000000000001</v>
      </c>
      <c r="F43" s="17">
        <f>D43/C43*100</f>
        <v>22.951509019672642</v>
      </c>
    </row>
    <row r="44" spans="1:6" ht="14.25" x14ac:dyDescent="0.2">
      <c r="A44" s="12">
        <v>2004</v>
      </c>
      <c r="B44" s="13" t="s">
        <v>29</v>
      </c>
      <c r="C44" s="21">
        <v>474593.5</v>
      </c>
      <c r="D44" s="21">
        <v>52410.572740000003</v>
      </c>
      <c r="E44" s="17">
        <v>17.600000000000001</v>
      </c>
      <c r="F44" s="17">
        <f>D44/C44*100</f>
        <v>11.04325548917126</v>
      </c>
    </row>
    <row r="45" spans="1:6" ht="14.25" x14ac:dyDescent="0.2">
      <c r="A45" s="12">
        <v>2004</v>
      </c>
      <c r="B45" s="13" t="s">
        <v>9</v>
      </c>
      <c r="C45" s="21">
        <v>16132.5</v>
      </c>
      <c r="D45" s="21">
        <v>3406.0610799999995</v>
      </c>
      <c r="E45" s="17">
        <v>17.600000000000001</v>
      </c>
      <c r="F45" s="17">
        <f>D45/C45*100</f>
        <v>21.113039392530602</v>
      </c>
    </row>
    <row r="46" spans="1:6" ht="14.25" x14ac:dyDescent="0.2">
      <c r="A46" s="12">
        <v>2004</v>
      </c>
      <c r="B46" s="13" t="s">
        <v>10</v>
      </c>
      <c r="C46" s="21">
        <v>32159.7</v>
      </c>
      <c r="D46" s="21">
        <v>7825.6234800000002</v>
      </c>
      <c r="E46" s="17">
        <v>17.600000000000001</v>
      </c>
      <c r="F46" s="17">
        <f>D46/C46*100</f>
        <v>24.333633336131864</v>
      </c>
    </row>
    <row r="47" spans="1:6" ht="14.25" x14ac:dyDescent="0.2">
      <c r="A47" s="12">
        <v>2004</v>
      </c>
      <c r="B47" s="13" t="s">
        <v>11</v>
      </c>
      <c r="C47" s="21">
        <v>27651.5</v>
      </c>
      <c r="D47" s="21">
        <v>4734.43505</v>
      </c>
      <c r="E47" s="17">
        <v>17.600000000000001</v>
      </c>
      <c r="F47" s="17">
        <f>D47/C47*100</f>
        <v>17.121801891398299</v>
      </c>
    </row>
    <row r="48" spans="1:6" ht="14.25" x14ac:dyDescent="0.2">
      <c r="A48" s="12">
        <v>2004</v>
      </c>
      <c r="B48" s="13" t="s">
        <v>12</v>
      </c>
      <c r="C48" s="21">
        <v>24859</v>
      </c>
      <c r="D48" s="21">
        <v>3948.3184599999995</v>
      </c>
      <c r="E48" s="17">
        <v>17.600000000000001</v>
      </c>
      <c r="F48" s="17">
        <f>D48/C48*100</f>
        <v>15.882853131662575</v>
      </c>
    </row>
    <row r="49" spans="1:6" ht="14.25" x14ac:dyDescent="0.2">
      <c r="A49" s="12">
        <v>2004</v>
      </c>
      <c r="B49" s="13" t="s">
        <v>13</v>
      </c>
      <c r="C49" s="21">
        <v>38384.9</v>
      </c>
      <c r="D49" s="21">
        <v>14442.081479999999</v>
      </c>
      <c r="E49" s="17">
        <v>17.600000000000001</v>
      </c>
      <c r="F49" s="17">
        <f>D49/C49*100</f>
        <v>37.624382191955682</v>
      </c>
    </row>
    <row r="50" spans="1:6" ht="14.25" x14ac:dyDescent="0.2">
      <c r="A50" s="12">
        <v>2004</v>
      </c>
      <c r="B50" s="13" t="s">
        <v>14</v>
      </c>
      <c r="C50" s="21">
        <v>60861.8</v>
      </c>
      <c r="D50" s="21">
        <v>18139.328679999999</v>
      </c>
      <c r="E50" s="17">
        <v>17.600000000000001</v>
      </c>
      <c r="F50" s="17">
        <f>D50/C50*100</f>
        <v>29.804127843737778</v>
      </c>
    </row>
    <row r="51" spans="1:6" ht="14.25" x14ac:dyDescent="0.2">
      <c r="A51" s="12">
        <v>2004</v>
      </c>
      <c r="B51" s="13" t="s">
        <v>31</v>
      </c>
      <c r="C51" s="21">
        <v>24926.2</v>
      </c>
      <c r="D51" s="21">
        <v>5397.0231899999999</v>
      </c>
      <c r="E51" s="17">
        <v>17.600000000000001</v>
      </c>
      <c r="F51" s="17">
        <f>D51/C51*100</f>
        <v>21.652009492020444</v>
      </c>
    </row>
    <row r="52" spans="1:6" ht="14.25" x14ac:dyDescent="0.2">
      <c r="A52" s="12">
        <v>2004</v>
      </c>
      <c r="B52" s="13" t="s">
        <v>15</v>
      </c>
      <c r="C52" s="21">
        <v>11571.5</v>
      </c>
      <c r="D52" s="21">
        <v>3308.2012</v>
      </c>
      <c r="E52" s="17">
        <v>17.600000000000001</v>
      </c>
      <c r="F52" s="17">
        <f>D52/C52*100</f>
        <v>28.589216609774017</v>
      </c>
    </row>
    <row r="53" spans="1:6" ht="14.25" x14ac:dyDescent="0.2">
      <c r="A53" s="12">
        <v>2004</v>
      </c>
      <c r="B53" s="13" t="s">
        <v>16</v>
      </c>
      <c r="C53" s="21">
        <v>8815.5</v>
      </c>
      <c r="D53" s="21">
        <v>2141.89815</v>
      </c>
      <c r="E53" s="17">
        <v>17.600000000000001</v>
      </c>
      <c r="F53" s="17">
        <f>D53/C53*100</f>
        <v>24.296955929896207</v>
      </c>
    </row>
    <row r="54" spans="1:6" ht="14.25" x14ac:dyDescent="0.2">
      <c r="A54" s="12">
        <v>2004</v>
      </c>
      <c r="B54" s="13" t="s">
        <v>17</v>
      </c>
      <c r="C54" s="21">
        <v>34966.5</v>
      </c>
      <c r="D54" s="21">
        <v>10577.288920000003</v>
      </c>
      <c r="E54" s="17">
        <v>17.600000000000001</v>
      </c>
      <c r="F54" s="17">
        <f>D54/C54*100</f>
        <v>30.249778845466384</v>
      </c>
    </row>
    <row r="55" spans="1:6" ht="14.25" x14ac:dyDescent="0.2">
      <c r="A55" s="12">
        <v>2004</v>
      </c>
      <c r="B55" s="13" t="s">
        <v>18</v>
      </c>
      <c r="C55" s="21">
        <v>28566.7</v>
      </c>
      <c r="D55" s="21">
        <v>5141.2420000000002</v>
      </c>
      <c r="E55" s="17">
        <v>17.600000000000001</v>
      </c>
      <c r="F55" s="17">
        <f>D55/C55*100</f>
        <v>17.997325557379746</v>
      </c>
    </row>
    <row r="56" spans="1:6" ht="14.25" x14ac:dyDescent="0.2">
      <c r="A56" s="12">
        <v>2004</v>
      </c>
      <c r="B56" s="13" t="s">
        <v>19</v>
      </c>
      <c r="C56" s="21">
        <v>28126.3</v>
      </c>
      <c r="D56" s="21">
        <v>7987.8690799999995</v>
      </c>
      <c r="E56" s="17">
        <v>17.600000000000001</v>
      </c>
      <c r="F56" s="17">
        <f>D56/C56*100</f>
        <v>28.399999573353053</v>
      </c>
    </row>
    <row r="57" spans="1:6" ht="14.25" x14ac:dyDescent="0.2">
      <c r="A57" s="12">
        <v>2004</v>
      </c>
      <c r="B57" s="13" t="s">
        <v>32</v>
      </c>
      <c r="C57" s="21">
        <v>14274.9</v>
      </c>
      <c r="D57" s="21">
        <v>2875.1783599999999</v>
      </c>
      <c r="E57" s="17">
        <v>17.600000000000001</v>
      </c>
      <c r="F57" s="17">
        <f>D57/C57*100</f>
        <v>20.141495632193571</v>
      </c>
    </row>
    <row r="58" spans="1:6" ht="14.25" x14ac:dyDescent="0.2">
      <c r="A58" s="12">
        <v>2004</v>
      </c>
      <c r="B58" s="13" t="s">
        <v>20</v>
      </c>
      <c r="C58" s="21">
        <v>8318.4</v>
      </c>
      <c r="D58" s="21">
        <v>2255.0747200000001</v>
      </c>
      <c r="E58" s="17">
        <v>17.600000000000001</v>
      </c>
      <c r="F58" s="17">
        <f>D58/C58*100</f>
        <v>27.109476822465862</v>
      </c>
    </row>
    <row r="59" spans="1:6" ht="14.25" x14ac:dyDescent="0.2">
      <c r="A59" s="12">
        <v>2004</v>
      </c>
      <c r="B59" s="13" t="s">
        <v>21</v>
      </c>
      <c r="C59" s="21">
        <v>17947.5</v>
      </c>
      <c r="D59" s="21">
        <v>4368.1939599999996</v>
      </c>
      <c r="E59" s="17">
        <v>17.600000000000001</v>
      </c>
      <c r="F59" s="17">
        <f>D59/C59*100</f>
        <v>24.338732191112967</v>
      </c>
    </row>
    <row r="60" spans="1:6" ht="14.25" x14ac:dyDescent="0.2">
      <c r="A60" s="12">
        <v>2004</v>
      </c>
      <c r="B60" s="13" t="s">
        <v>22</v>
      </c>
      <c r="C60" s="21">
        <v>24365</v>
      </c>
      <c r="D60" s="21">
        <v>6203.4607099999994</v>
      </c>
      <c r="E60" s="17">
        <v>17.600000000000001</v>
      </c>
      <c r="F60" s="17">
        <f>D60/C60*100</f>
        <v>25.460540570490451</v>
      </c>
    </row>
    <row r="61" spans="1:6" ht="14.25" x14ac:dyDescent="0.2">
      <c r="A61" s="12">
        <v>2004</v>
      </c>
      <c r="B61" s="13" t="s">
        <v>23</v>
      </c>
      <c r="C61" s="21">
        <v>27180.7</v>
      </c>
      <c r="D61" s="21">
        <v>6011.50378</v>
      </c>
      <c r="E61" s="17">
        <v>17.600000000000001</v>
      </c>
      <c r="F61" s="17">
        <f>D61/C61*100</f>
        <v>22.116810015930422</v>
      </c>
    </row>
    <row r="62" spans="1:6" ht="14.25" x14ac:dyDescent="0.2">
      <c r="A62" s="12">
        <v>2004</v>
      </c>
      <c r="B62" s="13" t="s">
        <v>24</v>
      </c>
      <c r="C62" s="21">
        <v>26033.9</v>
      </c>
      <c r="D62" s="21">
        <v>6420.0325200000007</v>
      </c>
      <c r="E62" s="17">
        <v>17.600000000000001</v>
      </c>
      <c r="F62" s="17">
        <f>D62/C62*100</f>
        <v>24.660279558575553</v>
      </c>
    </row>
    <row r="63" spans="1:6" ht="14.25" x14ac:dyDescent="0.2">
      <c r="A63" s="12">
        <v>2004</v>
      </c>
      <c r="B63" s="13" t="s">
        <v>25</v>
      </c>
      <c r="C63" s="21">
        <v>49784.800000000003</v>
      </c>
      <c r="D63" s="21">
        <v>7577.1899799999992</v>
      </c>
      <c r="E63" s="17">
        <v>17.600000000000001</v>
      </c>
      <c r="F63" s="17">
        <f>D63/C63*100</f>
        <v>15.219886350854072</v>
      </c>
    </row>
    <row r="64" spans="1:6" ht="14.25" x14ac:dyDescent="0.2">
      <c r="A64" s="12">
        <v>2004</v>
      </c>
      <c r="B64" s="13" t="s">
        <v>26</v>
      </c>
      <c r="C64" s="21">
        <v>6780</v>
      </c>
      <c r="D64" s="21">
        <v>1685.4459400000001</v>
      </c>
      <c r="E64" s="17">
        <v>17.600000000000001</v>
      </c>
      <c r="F64" s="17">
        <f>D64/C64*100</f>
        <v>24.85908466076696</v>
      </c>
    </row>
    <row r="65" spans="1:6" ht="14.25" x14ac:dyDescent="0.2">
      <c r="A65" s="12">
        <v>2004</v>
      </c>
      <c r="B65" s="13" t="s">
        <v>33</v>
      </c>
      <c r="C65" s="21">
        <v>81612.7</v>
      </c>
      <c r="D65" s="21">
        <v>13221.394950000002</v>
      </c>
      <c r="E65" s="17">
        <v>17.600000000000001</v>
      </c>
      <c r="F65" s="17">
        <f>D65/C65*100</f>
        <v>16.200168539945377</v>
      </c>
    </row>
    <row r="66" spans="1:6" ht="14.25" x14ac:dyDescent="0.2">
      <c r="A66" s="12">
        <v>2004</v>
      </c>
      <c r="B66" s="13" t="s">
        <v>27</v>
      </c>
      <c r="C66" s="21">
        <v>20053.900000000001</v>
      </c>
      <c r="D66" s="21">
        <v>4556.8566300000002</v>
      </c>
      <c r="E66" s="17">
        <v>17.600000000000001</v>
      </c>
      <c r="F66" s="17">
        <f>D66/C66*100</f>
        <v>22.723044544951357</v>
      </c>
    </row>
    <row r="67" spans="1:6" ht="14.25" x14ac:dyDescent="0.2">
      <c r="A67" s="12">
        <v>2004</v>
      </c>
      <c r="B67" s="13" t="s">
        <v>28</v>
      </c>
      <c r="C67" s="21">
        <v>13552</v>
      </c>
      <c r="D67" s="21">
        <v>2584.1347500000002</v>
      </c>
      <c r="E67" s="17">
        <v>17.600000000000001</v>
      </c>
      <c r="F67" s="17">
        <f>D67/C67*100</f>
        <v>19.068290658205434</v>
      </c>
    </row>
    <row r="68" spans="1:6" ht="14.25" x14ac:dyDescent="0.2">
      <c r="A68" s="10">
        <v>2005</v>
      </c>
      <c r="B68" s="11" t="s">
        <v>1</v>
      </c>
      <c r="C68" s="20">
        <v>1477368.1</v>
      </c>
      <c r="D68" s="20">
        <v>247281.43967000005</v>
      </c>
      <c r="E68" s="4">
        <v>16.7</v>
      </c>
      <c r="F68" s="4">
        <f>D68/C68*100</f>
        <v>16.737970697350242</v>
      </c>
    </row>
    <row r="69" spans="1:6" ht="14.25" x14ac:dyDescent="0.2">
      <c r="A69" s="12">
        <v>2005</v>
      </c>
      <c r="B69" s="13" t="s">
        <v>2</v>
      </c>
      <c r="C69" s="21">
        <v>13674.3</v>
      </c>
      <c r="D69" s="21">
        <v>2695.5945199999996</v>
      </c>
      <c r="E69" s="17">
        <v>16.7</v>
      </c>
      <c r="F69" s="17">
        <f>D69/C69*100</f>
        <v>19.71285199242374</v>
      </c>
    </row>
    <row r="70" spans="1:6" ht="14.25" x14ac:dyDescent="0.2">
      <c r="A70" s="12">
        <v>2005</v>
      </c>
      <c r="B70" s="13" t="s">
        <v>3</v>
      </c>
      <c r="C70" s="21">
        <v>27578.9</v>
      </c>
      <c r="D70" s="21">
        <v>6022.7350499999993</v>
      </c>
      <c r="E70" s="17">
        <v>16.7</v>
      </c>
      <c r="F70" s="17">
        <f>D70/C70*100</f>
        <v>21.838198949196666</v>
      </c>
    </row>
    <row r="71" spans="1:6" ht="14.25" x14ac:dyDescent="0.2">
      <c r="A71" s="12">
        <v>2005</v>
      </c>
      <c r="B71" s="13" t="s">
        <v>4</v>
      </c>
      <c r="C71" s="21">
        <v>9195.7999999999993</v>
      </c>
      <c r="D71" s="21">
        <v>1893.6640899999998</v>
      </c>
      <c r="E71" s="17">
        <v>16.7</v>
      </c>
      <c r="F71" s="17">
        <f>D71/C71*100</f>
        <v>20.592706344200611</v>
      </c>
    </row>
    <row r="72" spans="1:6" ht="14.25" x14ac:dyDescent="0.2">
      <c r="A72" s="12">
        <v>2005</v>
      </c>
      <c r="B72" s="13" t="s">
        <v>5</v>
      </c>
      <c r="C72" s="21">
        <v>30284.2</v>
      </c>
      <c r="D72" s="21">
        <v>2582.62336</v>
      </c>
      <c r="E72" s="17">
        <v>16.7</v>
      </c>
      <c r="F72" s="17">
        <f>D72/C72*100</f>
        <v>8.527956360082154</v>
      </c>
    </row>
    <row r="73" spans="1:6" ht="14.25" x14ac:dyDescent="0.2">
      <c r="A73" s="12">
        <v>2005</v>
      </c>
      <c r="B73" s="13" t="s">
        <v>30</v>
      </c>
      <c r="C73" s="21">
        <v>26364.3</v>
      </c>
      <c r="D73" s="21">
        <v>6802.4135000000006</v>
      </c>
      <c r="E73" s="17">
        <v>16.7</v>
      </c>
      <c r="F73" s="17">
        <f>D73/C73*100</f>
        <v>25.801608614679701</v>
      </c>
    </row>
    <row r="74" spans="1:6" ht="14.25" x14ac:dyDescent="0.2">
      <c r="A74" s="12">
        <v>2005</v>
      </c>
      <c r="B74" s="13" t="s">
        <v>6</v>
      </c>
      <c r="C74" s="21">
        <v>13560.3</v>
      </c>
      <c r="D74" s="21">
        <v>1710.6672100000001</v>
      </c>
      <c r="E74" s="17">
        <v>16.7</v>
      </c>
      <c r="F74" s="17">
        <f>D74/C74*100</f>
        <v>12.61526079806494</v>
      </c>
    </row>
    <row r="75" spans="1:6" ht="14.25" x14ac:dyDescent="0.2">
      <c r="A75" s="12">
        <v>2005</v>
      </c>
      <c r="B75" s="13" t="s">
        <v>7</v>
      </c>
      <c r="C75" s="21">
        <v>37536.5</v>
      </c>
      <c r="D75" s="21">
        <v>6277.5575399999998</v>
      </c>
      <c r="E75" s="17">
        <v>16.7</v>
      </c>
      <c r="F75" s="17">
        <f>D75/C75*100</f>
        <v>16.723875534479774</v>
      </c>
    </row>
    <row r="76" spans="1:6" ht="14.25" x14ac:dyDescent="0.2">
      <c r="A76" s="12">
        <v>2005</v>
      </c>
      <c r="B76" s="13" t="s">
        <v>8</v>
      </c>
      <c r="C76" s="21">
        <v>35632.800000000003</v>
      </c>
      <c r="D76" s="21">
        <v>7430.1963899999992</v>
      </c>
      <c r="E76" s="17">
        <v>16.7</v>
      </c>
      <c r="F76" s="17">
        <f>D76/C76*100</f>
        <v>20.852126102916412</v>
      </c>
    </row>
    <row r="77" spans="1:6" ht="14.25" x14ac:dyDescent="0.2">
      <c r="A77" s="12">
        <v>2005</v>
      </c>
      <c r="B77" s="13" t="s">
        <v>29</v>
      </c>
      <c r="C77" s="21">
        <v>543041.5</v>
      </c>
      <c r="D77" s="21">
        <v>52999.283220000005</v>
      </c>
      <c r="E77" s="17">
        <v>16.7</v>
      </c>
      <c r="F77" s="17">
        <f>D77/C77*100</f>
        <v>9.7597114069550859</v>
      </c>
    </row>
    <row r="78" spans="1:6" ht="14.25" x14ac:dyDescent="0.2">
      <c r="A78" s="12">
        <v>2005</v>
      </c>
      <c r="B78" s="13" t="s">
        <v>9</v>
      </c>
      <c r="C78" s="21">
        <v>17931.8</v>
      </c>
      <c r="D78" s="21">
        <v>3643.7240499999998</v>
      </c>
      <c r="E78" s="17">
        <v>16.7</v>
      </c>
      <c r="F78" s="17">
        <f>D78/C78*100</f>
        <v>20.319901236908734</v>
      </c>
    </row>
    <row r="79" spans="1:6" ht="14.25" x14ac:dyDescent="0.2">
      <c r="A79" s="12">
        <v>2005</v>
      </c>
      <c r="B79" s="13" t="s">
        <v>10</v>
      </c>
      <c r="C79" s="21">
        <v>37231.1</v>
      </c>
      <c r="D79" s="21">
        <v>8989.3190700000014</v>
      </c>
      <c r="E79" s="17">
        <v>16.7</v>
      </c>
      <c r="F79" s="17">
        <f>D79/C79*100</f>
        <v>24.144650762400254</v>
      </c>
    </row>
    <row r="80" spans="1:6" ht="14.25" x14ac:dyDescent="0.2">
      <c r="A80" s="12">
        <v>2005</v>
      </c>
      <c r="B80" s="13" t="s">
        <v>11</v>
      </c>
      <c r="C80" s="21">
        <v>34552.6</v>
      </c>
      <c r="D80" s="21">
        <v>5248.5067499999996</v>
      </c>
      <c r="E80" s="17">
        <v>16.7</v>
      </c>
      <c r="F80" s="17">
        <f>D80/C80*100</f>
        <v>15.189903943552727</v>
      </c>
    </row>
    <row r="81" spans="1:6" ht="14.25" x14ac:dyDescent="0.2">
      <c r="A81" s="12">
        <v>2005</v>
      </c>
      <c r="B81" s="13" t="s">
        <v>12</v>
      </c>
      <c r="C81" s="21">
        <v>29894.7</v>
      </c>
      <c r="D81" s="21">
        <v>4261.3107399999999</v>
      </c>
      <c r="E81" s="17">
        <v>16.7</v>
      </c>
      <c r="F81" s="17">
        <f>D81/C81*100</f>
        <v>14.254402084650456</v>
      </c>
    </row>
    <row r="82" spans="1:6" ht="14.25" x14ac:dyDescent="0.2">
      <c r="A82" s="12">
        <v>2005</v>
      </c>
      <c r="B82" s="13" t="s">
        <v>13</v>
      </c>
      <c r="C82" s="21">
        <v>43055.9</v>
      </c>
      <c r="D82" s="21">
        <v>14817.062980000001</v>
      </c>
      <c r="E82" s="17">
        <v>16.7</v>
      </c>
      <c r="F82" s="17">
        <f>D82/C82*100</f>
        <v>34.413548387096775</v>
      </c>
    </row>
    <row r="83" spans="1:6" ht="14.25" x14ac:dyDescent="0.2">
      <c r="A83" s="12">
        <v>2005</v>
      </c>
      <c r="B83" s="13" t="s">
        <v>14</v>
      </c>
      <c r="C83" s="21">
        <v>60740.9</v>
      </c>
      <c r="D83" s="21">
        <v>19630.42366</v>
      </c>
      <c r="E83" s="17">
        <v>16.7</v>
      </c>
      <c r="F83" s="17">
        <f>D83/C83*100</f>
        <v>32.318295678858888</v>
      </c>
    </row>
    <row r="84" spans="1:6" ht="14.25" x14ac:dyDescent="0.2">
      <c r="A84" s="12">
        <v>2005</v>
      </c>
      <c r="B84" s="13" t="s">
        <v>31</v>
      </c>
      <c r="C84" s="21">
        <v>27970.9</v>
      </c>
      <c r="D84" s="21">
        <v>5808.0902599999999</v>
      </c>
      <c r="E84" s="17">
        <v>16.7</v>
      </c>
      <c r="F84" s="17">
        <f>D84/C84*100</f>
        <v>20.764760018447742</v>
      </c>
    </row>
    <row r="85" spans="1:6" ht="14.25" x14ac:dyDescent="0.2">
      <c r="A85" s="12">
        <v>2005</v>
      </c>
      <c r="B85" s="13" t="s">
        <v>15</v>
      </c>
      <c r="C85" s="21">
        <v>12837</v>
      </c>
      <c r="D85" s="21">
        <v>3563.8584099999998</v>
      </c>
      <c r="E85" s="17">
        <v>16.7</v>
      </c>
      <c r="F85" s="17">
        <f>D85/C85*100</f>
        <v>27.762393160395732</v>
      </c>
    </row>
    <row r="86" spans="1:6" ht="14.25" x14ac:dyDescent="0.2">
      <c r="A86" s="12">
        <v>2005</v>
      </c>
      <c r="B86" s="13" t="s">
        <v>16</v>
      </c>
      <c r="C86" s="21">
        <v>9579.9</v>
      </c>
      <c r="D86" s="21">
        <v>2313.2092400000001</v>
      </c>
      <c r="E86" s="17">
        <v>16.7</v>
      </c>
      <c r="F86" s="17">
        <f>D86/C86*100</f>
        <v>24.146486289000933</v>
      </c>
    </row>
    <row r="87" spans="1:6" ht="14.25" x14ac:dyDescent="0.2">
      <c r="A87" s="12">
        <v>2005</v>
      </c>
      <c r="B87" s="13" t="s">
        <v>17</v>
      </c>
      <c r="C87" s="21">
        <v>39237.9</v>
      </c>
      <c r="D87" s="21">
        <v>11142.649939999999</v>
      </c>
      <c r="E87" s="17">
        <v>16.7</v>
      </c>
      <c r="F87" s="17">
        <f>D87/C87*100</f>
        <v>28.397671485986759</v>
      </c>
    </row>
    <row r="88" spans="1:6" ht="14.25" x14ac:dyDescent="0.2">
      <c r="A88" s="12">
        <v>2005</v>
      </c>
      <c r="B88" s="13" t="s">
        <v>18</v>
      </c>
      <c r="C88" s="21">
        <v>33641.800000000003</v>
      </c>
      <c r="D88" s="21">
        <v>5920.9003000000002</v>
      </c>
      <c r="E88" s="17">
        <v>16.7</v>
      </c>
      <c r="F88" s="17">
        <f>D88/C88*100</f>
        <v>17.599832054170701</v>
      </c>
    </row>
    <row r="89" spans="1:6" ht="14.25" x14ac:dyDescent="0.2">
      <c r="A89" s="12">
        <v>2005</v>
      </c>
      <c r="B89" s="13" t="s">
        <v>19</v>
      </c>
      <c r="C89" s="21">
        <v>32614.6</v>
      </c>
      <c r="D89" s="21">
        <v>8322.227640000001</v>
      </c>
      <c r="E89" s="17">
        <v>16.7</v>
      </c>
      <c r="F89" s="17">
        <f>D89/C89*100</f>
        <v>25.516877839985781</v>
      </c>
    </row>
    <row r="90" spans="1:6" ht="14.25" x14ac:dyDescent="0.2">
      <c r="A90" s="12">
        <v>2005</v>
      </c>
      <c r="B90" s="13" t="s">
        <v>32</v>
      </c>
      <c r="C90" s="21">
        <v>16600.2</v>
      </c>
      <c r="D90" s="21">
        <v>2943.4819299999999</v>
      </c>
      <c r="E90" s="17">
        <v>16.7</v>
      </c>
      <c r="F90" s="17">
        <f>D90/C90*100</f>
        <v>17.731605221623834</v>
      </c>
    </row>
    <row r="91" spans="1:6" ht="14.25" x14ac:dyDescent="0.2">
      <c r="A91" s="12">
        <v>2005</v>
      </c>
      <c r="B91" s="13" t="s">
        <v>20</v>
      </c>
      <c r="C91" s="21">
        <v>9869.4</v>
      </c>
      <c r="D91" s="21">
        <v>2387.81927</v>
      </c>
      <c r="E91" s="17">
        <v>16.7</v>
      </c>
      <c r="F91" s="17">
        <f>D91/C91*100</f>
        <v>24.194168541147384</v>
      </c>
    </row>
    <row r="92" spans="1:6" ht="14.25" x14ac:dyDescent="0.2">
      <c r="A92" s="12">
        <v>2005</v>
      </c>
      <c r="B92" s="13" t="s">
        <v>21</v>
      </c>
      <c r="C92" s="21">
        <v>20922.8</v>
      </c>
      <c r="D92" s="21">
        <v>4497.5516900000002</v>
      </c>
      <c r="E92" s="17">
        <v>16.7</v>
      </c>
      <c r="F92" s="17">
        <f>D92/C92*100</f>
        <v>21.495935964593652</v>
      </c>
    </row>
    <row r="93" spans="1:6" ht="14.25" x14ac:dyDescent="0.2">
      <c r="A93" s="12">
        <v>2005</v>
      </c>
      <c r="B93" s="13" t="s">
        <v>22</v>
      </c>
      <c r="C93" s="21">
        <v>28584.400000000001</v>
      </c>
      <c r="D93" s="21">
        <v>5990.1067800000001</v>
      </c>
      <c r="E93" s="17">
        <v>16.7</v>
      </c>
      <c r="F93" s="17">
        <f>D93/C93*100</f>
        <v>20.955859769664574</v>
      </c>
    </row>
    <row r="94" spans="1:6" ht="14.25" x14ac:dyDescent="0.2">
      <c r="A94" s="12">
        <v>2005</v>
      </c>
      <c r="B94" s="13" t="s">
        <v>23</v>
      </c>
      <c r="C94" s="21">
        <v>30032.2</v>
      </c>
      <c r="D94" s="21">
        <v>6257.3692100000007</v>
      </c>
      <c r="E94" s="17">
        <v>16.7</v>
      </c>
      <c r="F94" s="17">
        <f>D94/C94*100</f>
        <v>20.835533893620848</v>
      </c>
    </row>
    <row r="95" spans="1:6" ht="14.25" x14ac:dyDescent="0.2">
      <c r="A95" s="12">
        <v>2005</v>
      </c>
      <c r="B95" s="13" t="s">
        <v>24</v>
      </c>
      <c r="C95" s="21">
        <v>28213.200000000001</v>
      </c>
      <c r="D95" s="21">
        <v>8952.1070299999992</v>
      </c>
      <c r="E95" s="17">
        <v>16.7</v>
      </c>
      <c r="F95" s="17">
        <f>D95/C95*100</f>
        <v>31.73020795230601</v>
      </c>
    </row>
    <row r="96" spans="1:6" ht="14.25" x14ac:dyDescent="0.2">
      <c r="A96" s="12">
        <v>2005</v>
      </c>
      <c r="B96" s="13" t="s">
        <v>25</v>
      </c>
      <c r="C96" s="21">
        <v>53707.5</v>
      </c>
      <c r="D96" s="21">
        <v>7550.0261599999994</v>
      </c>
      <c r="E96" s="17">
        <v>16.7</v>
      </c>
      <c r="F96" s="17">
        <f>D96/C96*100</f>
        <v>14.057675669133731</v>
      </c>
    </row>
    <row r="97" spans="1:6" ht="14.25" x14ac:dyDescent="0.2">
      <c r="A97" s="12">
        <v>2005</v>
      </c>
      <c r="B97" s="13" t="s">
        <v>26</v>
      </c>
      <c r="C97" s="21">
        <v>7795</v>
      </c>
      <c r="D97" s="21">
        <v>1846.9493600000001</v>
      </c>
      <c r="E97" s="17">
        <v>16.7</v>
      </c>
      <c r="F97" s="17">
        <f>D97/C97*100</f>
        <v>23.694026427196921</v>
      </c>
    </row>
    <row r="98" spans="1:6" ht="14.25" x14ac:dyDescent="0.2">
      <c r="A98" s="12">
        <v>2005</v>
      </c>
      <c r="B98" s="13" t="s">
        <v>33</v>
      </c>
      <c r="C98" s="21">
        <v>98018.6</v>
      </c>
      <c r="D98" s="21">
        <v>13615.16408</v>
      </c>
      <c r="E98" s="14">
        <v>16.7</v>
      </c>
      <c r="F98" s="14">
        <f>D98/C98*100</f>
        <v>13.890388232437518</v>
      </c>
    </row>
    <row r="99" spans="1:6" ht="14.25" x14ac:dyDescent="0.2">
      <c r="A99" s="12">
        <v>2005</v>
      </c>
      <c r="B99" s="13" t="s">
        <v>27</v>
      </c>
      <c r="C99" s="21">
        <v>23642.6</v>
      </c>
      <c r="D99" s="21">
        <v>4962.0685000000003</v>
      </c>
      <c r="E99" s="14">
        <v>16.7</v>
      </c>
      <c r="F99" s="14">
        <f>D99/C99*100</f>
        <v>20.987829172764418</v>
      </c>
    </row>
    <row r="100" spans="1:6" ht="14.25" x14ac:dyDescent="0.2">
      <c r="A100" s="12">
        <v>2005</v>
      </c>
      <c r="B100" s="13" t="s">
        <v>28</v>
      </c>
      <c r="C100" s="21">
        <v>13098.1</v>
      </c>
      <c r="D100" s="21">
        <v>2721.6638400000002</v>
      </c>
      <c r="E100" s="14">
        <v>16.7</v>
      </c>
      <c r="F100" s="14">
        <f>D100/C100*100</f>
        <v>20.77907360609554</v>
      </c>
    </row>
    <row r="101" spans="1:6" ht="14.25" x14ac:dyDescent="0.2">
      <c r="A101" s="10">
        <v>2006</v>
      </c>
      <c r="B101" s="11" t="s">
        <v>1</v>
      </c>
      <c r="C101" s="20">
        <v>1671174.6</v>
      </c>
      <c r="D101" s="20">
        <v>269864.01705000002</v>
      </c>
      <c r="E101" s="4">
        <v>16.100000000000001</v>
      </c>
      <c r="F101" s="4">
        <f>D101/C101*100</f>
        <v>16.148164114629317</v>
      </c>
    </row>
    <row r="102" spans="1:6" ht="14.25" x14ac:dyDescent="0.2">
      <c r="A102" s="12">
        <v>2006</v>
      </c>
      <c r="B102" s="13" t="s">
        <v>2</v>
      </c>
      <c r="C102" s="21">
        <v>12642.3</v>
      </c>
      <c r="D102" s="21">
        <v>2919.7903099999999</v>
      </c>
      <c r="E102" s="14">
        <v>16.100000000000001</v>
      </c>
      <c r="F102" s="14">
        <f>D102/C102*100</f>
        <v>23.095404396351928</v>
      </c>
    </row>
    <row r="103" spans="1:6" ht="14.25" x14ac:dyDescent="0.2">
      <c r="A103" s="12">
        <v>2006</v>
      </c>
      <c r="B103" s="13" t="s">
        <v>3</v>
      </c>
      <c r="C103" s="21">
        <v>29452.5</v>
      </c>
      <c r="D103" s="21">
        <v>6807.5455099999999</v>
      </c>
      <c r="E103" s="14">
        <v>16.100000000000001</v>
      </c>
      <c r="F103" s="14">
        <f>D103/C103*100</f>
        <v>23.113642339359984</v>
      </c>
    </row>
    <row r="104" spans="1:6" ht="14.25" x14ac:dyDescent="0.2">
      <c r="A104" s="12">
        <v>2006</v>
      </c>
      <c r="B104" s="13" t="s">
        <v>4</v>
      </c>
      <c r="C104" s="21">
        <v>10662</v>
      </c>
      <c r="D104" s="21">
        <v>2229.0088900000001</v>
      </c>
      <c r="E104" s="14">
        <v>16.100000000000001</v>
      </c>
      <c r="F104" s="14">
        <f>D104/C104*100</f>
        <v>20.906104764584509</v>
      </c>
    </row>
    <row r="105" spans="1:6" ht="14.25" x14ac:dyDescent="0.2">
      <c r="A105" s="12">
        <v>2006</v>
      </c>
      <c r="B105" s="13" t="s">
        <v>5</v>
      </c>
      <c r="C105" s="21">
        <v>23897.7</v>
      </c>
      <c r="D105" s="21">
        <v>3044.1401900000001</v>
      </c>
      <c r="E105" s="14">
        <v>16.100000000000001</v>
      </c>
      <c r="F105" s="14">
        <f>D105/C105*100</f>
        <v>12.738214095917181</v>
      </c>
    </row>
    <row r="106" spans="1:6" ht="14.25" x14ac:dyDescent="0.2">
      <c r="A106" s="12">
        <v>2006</v>
      </c>
      <c r="B106" s="13" t="s">
        <v>30</v>
      </c>
      <c r="C106" s="21">
        <v>28458.6</v>
      </c>
      <c r="D106" s="21">
        <v>6782.8912500000006</v>
      </c>
      <c r="E106" s="14">
        <v>16.100000000000001</v>
      </c>
      <c r="F106" s="14">
        <f>D106/C106*100</f>
        <v>23.834240791887165</v>
      </c>
    </row>
    <row r="107" spans="1:6" ht="14.25" x14ac:dyDescent="0.2">
      <c r="A107" s="12">
        <v>2006</v>
      </c>
      <c r="B107" s="13" t="s">
        <v>6</v>
      </c>
      <c r="C107" s="21">
        <v>14986.6</v>
      </c>
      <c r="D107" s="21">
        <v>2266.8792100000001</v>
      </c>
      <c r="E107" s="14">
        <v>16.100000000000001</v>
      </c>
      <c r="F107" s="14">
        <f>D107/C107*100</f>
        <v>15.126040662992274</v>
      </c>
    </row>
    <row r="108" spans="1:6" ht="14.25" x14ac:dyDescent="0.2">
      <c r="A108" s="12">
        <v>2006</v>
      </c>
      <c r="B108" s="13" t="s">
        <v>7</v>
      </c>
      <c r="C108" s="21">
        <v>43966.3</v>
      </c>
      <c r="D108" s="21">
        <v>6590.4827399999995</v>
      </c>
      <c r="E108" s="14">
        <v>16.100000000000001</v>
      </c>
      <c r="F108" s="14">
        <f>D108/C108*100</f>
        <v>14.989850726579219</v>
      </c>
    </row>
    <row r="109" spans="1:6" ht="14.25" x14ac:dyDescent="0.2">
      <c r="A109" s="12">
        <v>2006</v>
      </c>
      <c r="B109" s="13" t="s">
        <v>8</v>
      </c>
      <c r="C109" s="21">
        <v>38548.400000000001</v>
      </c>
      <c r="D109" s="21">
        <v>8719.6434300000001</v>
      </c>
      <c r="E109" s="14">
        <v>16.100000000000001</v>
      </c>
      <c r="F109" s="14">
        <f>D109/C109*100</f>
        <v>22.619987937242531</v>
      </c>
    </row>
    <row r="110" spans="1:6" ht="14.25" x14ac:dyDescent="0.2">
      <c r="A110" s="12">
        <v>2006</v>
      </c>
      <c r="B110" s="13" t="s">
        <v>29</v>
      </c>
      <c r="C110" s="21">
        <v>624358.80000000005</v>
      </c>
      <c r="D110" s="21">
        <v>55285.404569999999</v>
      </c>
      <c r="E110" s="14">
        <v>16.100000000000001</v>
      </c>
      <c r="F110" s="14">
        <f>D110/C110*100</f>
        <v>8.8547489952892473</v>
      </c>
    </row>
    <row r="111" spans="1:6" ht="14.25" x14ac:dyDescent="0.2">
      <c r="A111" s="12">
        <v>2006</v>
      </c>
      <c r="B111" s="13" t="s">
        <v>9</v>
      </c>
      <c r="C111" s="21">
        <v>24268.2</v>
      </c>
      <c r="D111" s="21">
        <v>5565.2815600000004</v>
      </c>
      <c r="E111" s="14">
        <v>16.100000000000001</v>
      </c>
      <c r="F111" s="14">
        <f>D111/C111*100</f>
        <v>22.932403556918107</v>
      </c>
    </row>
    <row r="112" spans="1:6" ht="14.25" x14ac:dyDescent="0.2">
      <c r="A112" s="12">
        <v>2006</v>
      </c>
      <c r="B112" s="13" t="s">
        <v>10</v>
      </c>
      <c r="C112" s="21">
        <v>39274.300000000003</v>
      </c>
      <c r="D112" s="21">
        <v>9377.0226299999995</v>
      </c>
      <c r="E112" s="14">
        <v>16.100000000000001</v>
      </c>
      <c r="F112" s="14">
        <f>D112/C112*100</f>
        <v>23.875721858823706</v>
      </c>
    </row>
    <row r="113" spans="1:6" ht="14.25" x14ac:dyDescent="0.2">
      <c r="A113" s="12">
        <v>2006</v>
      </c>
      <c r="B113" s="13" t="s">
        <v>11</v>
      </c>
      <c r="C113" s="21">
        <v>37161.9</v>
      </c>
      <c r="D113" s="21">
        <v>5757.6294600000001</v>
      </c>
      <c r="E113" s="14">
        <v>16.100000000000001</v>
      </c>
      <c r="F113" s="14">
        <f>D113/C113*100</f>
        <v>15.493366754660014</v>
      </c>
    </row>
    <row r="114" spans="1:6" ht="14.25" x14ac:dyDescent="0.2">
      <c r="A114" s="12">
        <v>2006</v>
      </c>
      <c r="B114" s="13" t="s">
        <v>12</v>
      </c>
      <c r="C114" s="21">
        <v>33026</v>
      </c>
      <c r="D114" s="21">
        <v>4836.1050299999997</v>
      </c>
      <c r="E114" s="14">
        <v>16.100000000000001</v>
      </c>
      <c r="F114" s="14">
        <f>D114/C114*100</f>
        <v>14.643326560891417</v>
      </c>
    </row>
    <row r="115" spans="1:6" ht="14.25" x14ac:dyDescent="0.2">
      <c r="A115" s="12">
        <v>2006</v>
      </c>
      <c r="B115" s="13" t="s">
        <v>13</v>
      </c>
      <c r="C115" s="21">
        <v>48236.3</v>
      </c>
      <c r="D115" s="21">
        <v>16609.44155</v>
      </c>
      <c r="E115" s="14">
        <v>16.100000000000001</v>
      </c>
      <c r="F115" s="14">
        <f>D115/C115*100</f>
        <v>34.433490027220159</v>
      </c>
    </row>
    <row r="116" spans="1:6" ht="14.25" x14ac:dyDescent="0.2">
      <c r="A116" s="12">
        <v>2006</v>
      </c>
      <c r="B116" s="13" t="s">
        <v>14</v>
      </c>
      <c r="C116" s="21">
        <v>75695.5</v>
      </c>
      <c r="D116" s="21">
        <v>21131.016950000001</v>
      </c>
      <c r="E116" s="14">
        <v>16.100000000000001</v>
      </c>
      <c r="F116" s="14">
        <f>D116/C116*100</f>
        <v>27.915816594117221</v>
      </c>
    </row>
    <row r="117" spans="1:6" ht="14.25" x14ac:dyDescent="0.2">
      <c r="A117" s="12">
        <v>2006</v>
      </c>
      <c r="B117" s="13" t="s">
        <v>31</v>
      </c>
      <c r="C117" s="21">
        <v>30951.7</v>
      </c>
      <c r="D117" s="21">
        <v>6373.0455400000001</v>
      </c>
      <c r="E117" s="14">
        <v>16.100000000000001</v>
      </c>
      <c r="F117" s="14">
        <f>D117/C117*100</f>
        <v>20.590292423356392</v>
      </c>
    </row>
    <row r="118" spans="1:6" ht="14.25" x14ac:dyDescent="0.2">
      <c r="A118" s="12">
        <v>2006</v>
      </c>
      <c r="B118" s="13" t="s">
        <v>15</v>
      </c>
      <c r="C118" s="21">
        <v>14150.8</v>
      </c>
      <c r="D118" s="21">
        <v>3802.7250700000004</v>
      </c>
      <c r="E118" s="14">
        <v>16.100000000000001</v>
      </c>
      <c r="F118" s="14">
        <f>D118/C118*100</f>
        <v>26.872862806343107</v>
      </c>
    </row>
    <row r="119" spans="1:6" ht="14.25" x14ac:dyDescent="0.2">
      <c r="A119" s="12">
        <v>2006</v>
      </c>
      <c r="B119" s="13" t="s">
        <v>16</v>
      </c>
      <c r="C119" s="21">
        <v>10763.6</v>
      </c>
      <c r="D119" s="21">
        <v>2579.4382299999997</v>
      </c>
      <c r="E119" s="14">
        <v>16.100000000000001</v>
      </c>
      <c r="F119" s="14">
        <f>D119/C119*100</f>
        <v>23.964456408636511</v>
      </c>
    </row>
    <row r="120" spans="1:6" ht="14.25" x14ac:dyDescent="0.2">
      <c r="A120" s="12">
        <v>2006</v>
      </c>
      <c r="B120" s="13" t="s">
        <v>17</v>
      </c>
      <c r="C120" s="21">
        <v>40072.6</v>
      </c>
      <c r="D120" s="21">
        <v>11997.755949999999</v>
      </c>
      <c r="E120" s="14">
        <v>16.100000000000001</v>
      </c>
      <c r="F120" s="14">
        <f>D120/C120*100</f>
        <v>29.940048686633759</v>
      </c>
    </row>
    <row r="121" spans="1:6" ht="14.25" x14ac:dyDescent="0.2">
      <c r="A121" s="12">
        <v>2006</v>
      </c>
      <c r="B121" s="13" t="s">
        <v>18</v>
      </c>
      <c r="C121" s="21">
        <v>38763.699999999997</v>
      </c>
      <c r="D121" s="21">
        <v>6535.2709300000006</v>
      </c>
      <c r="E121" s="14">
        <v>16.100000000000001</v>
      </c>
      <c r="F121" s="14">
        <f>D121/C121*100</f>
        <v>16.859254740904507</v>
      </c>
    </row>
    <row r="122" spans="1:6" ht="14.25" x14ac:dyDescent="0.2">
      <c r="A122" s="12">
        <v>2006</v>
      </c>
      <c r="B122" s="13" t="s">
        <v>19</v>
      </c>
      <c r="C122" s="21">
        <v>35405.1</v>
      </c>
      <c r="D122" s="21">
        <v>8955.7842899999996</v>
      </c>
      <c r="E122" s="14">
        <v>16.100000000000001</v>
      </c>
      <c r="F122" s="14">
        <f>D122/C122*100</f>
        <v>25.29518145690875</v>
      </c>
    </row>
    <row r="123" spans="1:6" ht="14.25" x14ac:dyDescent="0.2">
      <c r="A123" s="12">
        <v>2006</v>
      </c>
      <c r="B123" s="13" t="s">
        <v>32</v>
      </c>
      <c r="C123" s="21">
        <v>17420.099999999999</v>
      </c>
      <c r="D123" s="21">
        <v>3205.5334199999998</v>
      </c>
      <c r="E123" s="14">
        <v>16.100000000000001</v>
      </c>
      <c r="F123" s="14">
        <f>D123/C123*100</f>
        <v>18.401349131176055</v>
      </c>
    </row>
    <row r="124" spans="1:6" ht="14.25" x14ac:dyDescent="0.2">
      <c r="A124" s="12">
        <v>2006</v>
      </c>
      <c r="B124" s="13" t="s">
        <v>20</v>
      </c>
      <c r="C124" s="21">
        <v>11047.9</v>
      </c>
      <c r="D124" s="21">
        <v>3082.0231699999999</v>
      </c>
      <c r="E124" s="14">
        <v>16.100000000000001</v>
      </c>
      <c r="F124" s="14">
        <f>D124/C124*100</f>
        <v>27.896914074167945</v>
      </c>
    </row>
    <row r="125" spans="1:6" ht="14.25" x14ac:dyDescent="0.2">
      <c r="A125" s="12">
        <v>2006</v>
      </c>
      <c r="B125" s="13" t="s">
        <v>21</v>
      </c>
      <c r="C125" s="21">
        <v>23020.3</v>
      </c>
      <c r="D125" s="21">
        <v>4962.5567499999997</v>
      </c>
      <c r="E125" s="14">
        <v>16.100000000000001</v>
      </c>
      <c r="F125" s="14">
        <f>D125/C125*100</f>
        <v>21.557307029013522</v>
      </c>
    </row>
    <row r="126" spans="1:6" ht="14.25" x14ac:dyDescent="0.2">
      <c r="A126" s="12">
        <v>2006</v>
      </c>
      <c r="B126" s="13" t="s">
        <v>22</v>
      </c>
      <c r="C126" s="21">
        <v>31495.4</v>
      </c>
      <c r="D126" s="21">
        <v>6298.2770300000002</v>
      </c>
      <c r="E126" s="14">
        <v>16.100000000000001</v>
      </c>
      <c r="F126" s="14">
        <f>D126/C126*100</f>
        <v>19.997450516583374</v>
      </c>
    </row>
    <row r="127" spans="1:6" ht="14.25" x14ac:dyDescent="0.2">
      <c r="A127" s="12">
        <v>2006</v>
      </c>
      <c r="B127" s="13" t="s">
        <v>23</v>
      </c>
      <c r="C127" s="21">
        <v>34156</v>
      </c>
      <c r="D127" s="21">
        <v>7924.5810899999997</v>
      </c>
      <c r="E127" s="14">
        <v>16.100000000000001</v>
      </c>
      <c r="F127" s="14">
        <f>D127/C127*100</f>
        <v>23.201139155638835</v>
      </c>
    </row>
    <row r="128" spans="1:6" ht="14.25" x14ac:dyDescent="0.2">
      <c r="A128" s="12">
        <v>2006</v>
      </c>
      <c r="B128" s="13" t="s">
        <v>24</v>
      </c>
      <c r="C128" s="21">
        <v>28135.5</v>
      </c>
      <c r="D128" s="21">
        <v>9288.6149499999992</v>
      </c>
      <c r="E128" s="14">
        <v>16.100000000000001</v>
      </c>
      <c r="F128" s="14">
        <f>D128/C128*100</f>
        <v>33.013861313998326</v>
      </c>
    </row>
    <row r="129" spans="1:6" ht="14.25" x14ac:dyDescent="0.2">
      <c r="A129" s="12">
        <v>2006</v>
      </c>
      <c r="B129" s="13" t="s">
        <v>25</v>
      </c>
      <c r="C129" s="21">
        <v>53120.800000000003</v>
      </c>
      <c r="D129" s="21">
        <v>8073.8197199999995</v>
      </c>
      <c r="E129" s="14">
        <v>16.100000000000001</v>
      </c>
      <c r="F129" s="14">
        <f>D129/C129*100</f>
        <v>15.198979909941112</v>
      </c>
    </row>
    <row r="130" spans="1:6" ht="14.25" x14ac:dyDescent="0.2">
      <c r="A130" s="12">
        <v>2006</v>
      </c>
      <c r="B130" s="13" t="s">
        <v>26</v>
      </c>
      <c r="C130" s="21">
        <v>8337.1</v>
      </c>
      <c r="D130" s="21">
        <v>2910.3851300000001</v>
      </c>
      <c r="E130" s="14">
        <v>16.100000000000001</v>
      </c>
      <c r="F130" s="14">
        <f>D130/C130*100</f>
        <v>34.908842763071092</v>
      </c>
    </row>
    <row r="131" spans="1:6" ht="14.25" x14ac:dyDescent="0.2">
      <c r="A131" s="12">
        <v>2006</v>
      </c>
      <c r="B131" s="13" t="s">
        <v>33</v>
      </c>
      <c r="C131" s="21">
        <v>109750.7</v>
      </c>
      <c r="D131" s="21">
        <v>14401.977510000001</v>
      </c>
      <c r="E131" s="14">
        <v>16.100000000000001</v>
      </c>
      <c r="F131" s="14">
        <f>D131/C131*100</f>
        <v>13.122447064118953</v>
      </c>
    </row>
    <row r="132" spans="1:6" ht="14.25" x14ac:dyDescent="0.2">
      <c r="A132" s="12">
        <v>2006</v>
      </c>
      <c r="B132" s="13" t="s">
        <v>27</v>
      </c>
      <c r="C132" s="21">
        <v>25303.9</v>
      </c>
      <c r="D132" s="21">
        <v>4918.5208299999995</v>
      </c>
      <c r="E132" s="14">
        <v>16.100000000000001</v>
      </c>
      <c r="F132" s="14">
        <f>D132/C132*100</f>
        <v>19.437797454147383</v>
      </c>
    </row>
    <row r="133" spans="1:6" ht="14.25" x14ac:dyDescent="0.2">
      <c r="A133" s="12">
        <v>2006</v>
      </c>
      <c r="B133" s="13" t="s">
        <v>28</v>
      </c>
      <c r="C133" s="21">
        <v>14668</v>
      </c>
      <c r="D133" s="21">
        <v>2644.0873900000001</v>
      </c>
      <c r="E133" s="14">
        <v>16.100000000000001</v>
      </c>
      <c r="F133" s="14">
        <f>D133/C133*100</f>
        <v>18.026229820016361</v>
      </c>
    </row>
    <row r="134" spans="1:6" ht="14.25" x14ac:dyDescent="0.2">
      <c r="A134" s="10">
        <v>2007</v>
      </c>
      <c r="B134" s="11" t="s">
        <v>1</v>
      </c>
      <c r="C134" s="20">
        <v>1911320.8</v>
      </c>
      <c r="D134" s="20">
        <v>301655.81548000005</v>
      </c>
      <c r="E134" s="4">
        <v>15.8</v>
      </c>
      <c r="F134" s="4">
        <f>D134/C134*100</f>
        <v>15.782584246454077</v>
      </c>
    </row>
    <row r="135" spans="1:6" ht="14.25" x14ac:dyDescent="0.2">
      <c r="A135" s="12">
        <v>2007</v>
      </c>
      <c r="B135" s="13" t="s">
        <v>2</v>
      </c>
      <c r="C135" s="21">
        <v>14600.4</v>
      </c>
      <c r="D135" s="21">
        <v>3197.9288900000001</v>
      </c>
      <c r="E135" s="14">
        <v>15.8</v>
      </c>
      <c r="F135" s="14">
        <f>D135/C135*100</f>
        <v>21.903022451439689</v>
      </c>
    </row>
    <row r="136" spans="1:6" ht="14.25" x14ac:dyDescent="0.2">
      <c r="A136" s="12">
        <v>2007</v>
      </c>
      <c r="B136" s="13" t="s">
        <v>3</v>
      </c>
      <c r="C136" s="21">
        <v>32143.7</v>
      </c>
      <c r="D136" s="21">
        <v>8128.0911699999997</v>
      </c>
      <c r="E136" s="14">
        <v>15.8</v>
      </c>
      <c r="F136" s="14">
        <f>D136/C136*100</f>
        <v>25.286731676813805</v>
      </c>
    </row>
    <row r="137" spans="1:6" ht="14.25" x14ac:dyDescent="0.2">
      <c r="A137" s="12">
        <v>2007</v>
      </c>
      <c r="B137" s="13" t="s">
        <v>4</v>
      </c>
      <c r="C137" s="21">
        <v>11257.8</v>
      </c>
      <c r="D137" s="21">
        <v>2329.6764599999997</v>
      </c>
      <c r="E137" s="14">
        <v>15.8</v>
      </c>
      <c r="F137" s="14">
        <f>D137/C137*100</f>
        <v>20.693887438042953</v>
      </c>
    </row>
    <row r="138" spans="1:6" ht="14.25" x14ac:dyDescent="0.2">
      <c r="A138" s="12">
        <v>2007</v>
      </c>
      <c r="B138" s="13" t="s">
        <v>5</v>
      </c>
      <c r="C138" s="21">
        <v>35976.800000000003</v>
      </c>
      <c r="D138" s="21">
        <v>3366.11078</v>
      </c>
      <c r="E138" s="14">
        <v>15.8</v>
      </c>
      <c r="F138" s="14">
        <f>D138/C138*100</f>
        <v>9.3563373618554166</v>
      </c>
    </row>
    <row r="139" spans="1:6" ht="14.25" x14ac:dyDescent="0.2">
      <c r="A139" s="12">
        <v>2007</v>
      </c>
      <c r="B139" s="13" t="s">
        <v>30</v>
      </c>
      <c r="C139" s="21">
        <v>29605.7</v>
      </c>
      <c r="D139" s="21">
        <v>7121.8371799999995</v>
      </c>
      <c r="E139" s="14">
        <v>15.8</v>
      </c>
      <c r="F139" s="14">
        <f>D139/C139*100</f>
        <v>24.055628409394135</v>
      </c>
    </row>
    <row r="140" spans="1:6" ht="14.25" x14ac:dyDescent="0.2">
      <c r="A140" s="12">
        <v>2007</v>
      </c>
      <c r="B140" s="13" t="s">
        <v>6</v>
      </c>
      <c r="C140" s="21">
        <v>14481</v>
      </c>
      <c r="D140" s="21">
        <v>1997.7836600000001</v>
      </c>
      <c r="E140" s="14">
        <v>15.8</v>
      </c>
      <c r="F140" s="14">
        <f>D140/C140*100</f>
        <v>13.795895725433327</v>
      </c>
    </row>
    <row r="141" spans="1:6" ht="14.25" x14ac:dyDescent="0.2">
      <c r="A141" s="12">
        <v>2007</v>
      </c>
      <c r="B141" s="13" t="s">
        <v>7</v>
      </c>
      <c r="C141" s="21">
        <v>39553.9</v>
      </c>
      <c r="D141" s="21">
        <v>8153.0542000000005</v>
      </c>
      <c r="E141" s="14">
        <v>15.8</v>
      </c>
      <c r="F141" s="14">
        <f>D141/C141*100</f>
        <v>20.612516591284301</v>
      </c>
    </row>
    <row r="142" spans="1:6" ht="14.25" x14ac:dyDescent="0.2">
      <c r="A142" s="12">
        <v>2007</v>
      </c>
      <c r="B142" s="13" t="s">
        <v>8</v>
      </c>
      <c r="C142" s="21">
        <v>38687</v>
      </c>
      <c r="D142" s="21">
        <v>10014.075229999999</v>
      </c>
      <c r="E142" s="14">
        <v>15.8</v>
      </c>
      <c r="F142" s="14">
        <f>D142/C142*100</f>
        <v>25.884858557138053</v>
      </c>
    </row>
    <row r="143" spans="1:6" ht="14.25" x14ac:dyDescent="0.2">
      <c r="A143" s="12">
        <v>2007</v>
      </c>
      <c r="B143" s="13" t="s">
        <v>29</v>
      </c>
      <c r="C143" s="21">
        <v>732782</v>
      </c>
      <c r="D143" s="21">
        <v>65662.295379999996</v>
      </c>
      <c r="E143" s="14">
        <v>15.8</v>
      </c>
      <c r="F143" s="14">
        <f>D143/C143*100</f>
        <v>8.9606861767892756</v>
      </c>
    </row>
    <row r="144" spans="1:6" ht="14.25" x14ac:dyDescent="0.2">
      <c r="A144" s="12">
        <v>2007</v>
      </c>
      <c r="B144" s="13" t="s">
        <v>9</v>
      </c>
      <c r="C144" s="21">
        <v>23507.8</v>
      </c>
      <c r="D144" s="21">
        <v>4206.0652</v>
      </c>
      <c r="E144" s="14">
        <v>15.8</v>
      </c>
      <c r="F144" s="14">
        <f>D144/C144*100</f>
        <v>17.892211095891579</v>
      </c>
    </row>
    <row r="145" spans="1:6" ht="14.25" x14ac:dyDescent="0.2">
      <c r="A145" s="12">
        <v>2007</v>
      </c>
      <c r="B145" s="13" t="s">
        <v>10</v>
      </c>
      <c r="C145" s="21">
        <v>42231.1</v>
      </c>
      <c r="D145" s="21">
        <v>11503.96349</v>
      </c>
      <c r="E145" s="14">
        <v>15.8</v>
      </c>
      <c r="F145" s="14">
        <f>D145/C145*100</f>
        <v>27.240501644522642</v>
      </c>
    </row>
    <row r="146" spans="1:6" ht="14.25" x14ac:dyDescent="0.2">
      <c r="A146" s="12">
        <v>2007</v>
      </c>
      <c r="B146" s="13" t="s">
        <v>11</v>
      </c>
      <c r="C146" s="21">
        <v>39102.400000000001</v>
      </c>
      <c r="D146" s="21">
        <v>6404.6386400000001</v>
      </c>
      <c r="E146" s="14">
        <v>15.8</v>
      </c>
      <c r="F146" s="14">
        <f>D146/C146*100</f>
        <v>16.379144604934734</v>
      </c>
    </row>
    <row r="147" spans="1:6" ht="14.25" x14ac:dyDescent="0.2">
      <c r="A147" s="12">
        <v>2007</v>
      </c>
      <c r="B147" s="13" t="s">
        <v>12</v>
      </c>
      <c r="C147" s="21">
        <v>32098.400000000001</v>
      </c>
      <c r="D147" s="21">
        <v>5177.3257599999997</v>
      </c>
      <c r="E147" s="14">
        <v>15.8</v>
      </c>
      <c r="F147" s="14">
        <f>D147/C147*100</f>
        <v>16.129544650200632</v>
      </c>
    </row>
    <row r="148" spans="1:6" ht="14.25" x14ac:dyDescent="0.2">
      <c r="A148" s="12">
        <v>2007</v>
      </c>
      <c r="B148" s="13" t="s">
        <v>13</v>
      </c>
      <c r="C148" s="21">
        <v>54256.3</v>
      </c>
      <c r="D148" s="21">
        <v>17538.932530000002</v>
      </c>
      <c r="E148" s="14">
        <v>15.8</v>
      </c>
      <c r="F148" s="14">
        <f>D148/C148*100</f>
        <v>32.326075552516478</v>
      </c>
    </row>
    <row r="149" spans="1:6" ht="14.25" x14ac:dyDescent="0.2">
      <c r="A149" s="12">
        <v>2007</v>
      </c>
      <c r="B149" s="13" t="s">
        <v>14</v>
      </c>
      <c r="C149" s="21">
        <v>80341.5</v>
      </c>
      <c r="D149" s="21">
        <v>25577.451370000002</v>
      </c>
      <c r="E149" s="14">
        <v>15.8</v>
      </c>
      <c r="F149" s="14">
        <f>D149/C149*100</f>
        <v>31.835914651830006</v>
      </c>
    </row>
    <row r="150" spans="1:6" ht="14.25" x14ac:dyDescent="0.2">
      <c r="A150" s="12">
        <v>2007</v>
      </c>
      <c r="B150" s="13" t="s">
        <v>31</v>
      </c>
      <c r="C150" s="21">
        <v>31579.200000000001</v>
      </c>
      <c r="D150" s="21">
        <v>7140.6715299999996</v>
      </c>
      <c r="E150" s="14">
        <v>15.8</v>
      </c>
      <c r="F150" s="14">
        <f>D150/C150*100</f>
        <v>22.611945616101735</v>
      </c>
    </row>
    <row r="151" spans="1:6" ht="14.25" x14ac:dyDescent="0.2">
      <c r="A151" s="12">
        <v>2007</v>
      </c>
      <c r="B151" s="13" t="s">
        <v>15</v>
      </c>
      <c r="C151" s="21">
        <v>15665.9</v>
      </c>
      <c r="D151" s="21">
        <v>4240.6877400000003</v>
      </c>
      <c r="E151" s="14">
        <v>15.8</v>
      </c>
      <c r="F151" s="14">
        <f>D151/C151*100</f>
        <v>27.069544296848573</v>
      </c>
    </row>
    <row r="152" spans="1:6" ht="14.25" x14ac:dyDescent="0.2">
      <c r="A152" s="12">
        <v>2007</v>
      </c>
      <c r="B152" s="13" t="s">
        <v>16</v>
      </c>
      <c r="C152" s="21">
        <v>12025.5</v>
      </c>
      <c r="D152" s="21">
        <v>2871.2216799999997</v>
      </c>
      <c r="E152" s="14">
        <v>15.8</v>
      </c>
      <c r="F152" s="14">
        <f>D152/C152*100</f>
        <v>23.876110598311918</v>
      </c>
    </row>
    <row r="153" spans="1:6" ht="14.25" x14ac:dyDescent="0.2">
      <c r="A153" s="12">
        <v>2007</v>
      </c>
      <c r="B153" s="13" t="s">
        <v>17</v>
      </c>
      <c r="C153" s="21">
        <v>44821.1</v>
      </c>
      <c r="D153" s="21">
        <v>12408.510269999999</v>
      </c>
      <c r="E153" s="14">
        <v>15.8</v>
      </c>
      <c r="F153" s="14">
        <f>D153/C153*100</f>
        <v>27.684528648337498</v>
      </c>
    </row>
    <row r="154" spans="1:6" ht="14.25" x14ac:dyDescent="0.2">
      <c r="A154" s="12">
        <v>2007</v>
      </c>
      <c r="B154" s="13" t="s">
        <v>18</v>
      </c>
      <c r="C154" s="21">
        <v>37106.1</v>
      </c>
      <c r="D154" s="21">
        <v>7126.966190000001</v>
      </c>
      <c r="E154" s="14">
        <v>15.8</v>
      </c>
      <c r="F154" s="14">
        <f>D154/C154*100</f>
        <v>19.206993432346707</v>
      </c>
    </row>
    <row r="155" spans="1:6" ht="14.25" x14ac:dyDescent="0.2">
      <c r="A155" s="12">
        <v>2007</v>
      </c>
      <c r="B155" s="13" t="s">
        <v>19</v>
      </c>
      <c r="C155" s="21">
        <v>36418.6</v>
      </c>
      <c r="D155" s="21">
        <v>10010.858110000001</v>
      </c>
      <c r="E155" s="14">
        <v>15.8</v>
      </c>
      <c r="F155" s="14">
        <f>D155/C155*100</f>
        <v>27.488311220090839</v>
      </c>
    </row>
    <row r="156" spans="1:6" ht="14.25" x14ac:dyDescent="0.2">
      <c r="A156" s="12">
        <v>2007</v>
      </c>
      <c r="B156" s="13" t="s">
        <v>32</v>
      </c>
      <c r="C156" s="21">
        <v>17622.5</v>
      </c>
      <c r="D156" s="21">
        <v>3483.8741099999997</v>
      </c>
      <c r="E156" s="14">
        <v>15.8</v>
      </c>
      <c r="F156" s="14">
        <f>D156/C156*100</f>
        <v>19.769465796566887</v>
      </c>
    </row>
    <row r="157" spans="1:6" ht="14.25" x14ac:dyDescent="0.2">
      <c r="A157" s="12">
        <v>2007</v>
      </c>
      <c r="B157" s="13" t="s">
        <v>20</v>
      </c>
      <c r="C157" s="21">
        <v>11392.1</v>
      </c>
      <c r="D157" s="21">
        <v>2996.0114000000003</v>
      </c>
      <c r="E157" s="14">
        <v>15.8</v>
      </c>
      <c r="F157" s="14">
        <f>D157/C157*100</f>
        <v>26.299026518376774</v>
      </c>
    </row>
    <row r="158" spans="1:6" ht="14.25" x14ac:dyDescent="0.2">
      <c r="A158" s="12">
        <v>2007</v>
      </c>
      <c r="B158" s="13" t="s">
        <v>21</v>
      </c>
      <c r="C158" s="21">
        <v>24649.5</v>
      </c>
      <c r="D158" s="21">
        <v>5519.6740600000003</v>
      </c>
      <c r="E158" s="14">
        <v>15.8</v>
      </c>
      <c r="F158" s="14">
        <f>D158/C158*100</f>
        <v>22.392641067770139</v>
      </c>
    </row>
    <row r="159" spans="1:6" ht="14.25" x14ac:dyDescent="0.2">
      <c r="A159" s="12">
        <v>2007</v>
      </c>
      <c r="B159" s="13" t="s">
        <v>22</v>
      </c>
      <c r="C159" s="21">
        <v>30678.1</v>
      </c>
      <c r="D159" s="21">
        <v>7060.7062499999993</v>
      </c>
      <c r="E159" s="14">
        <v>15.8</v>
      </c>
      <c r="F159" s="14">
        <f>D159/C159*100</f>
        <v>23.015461355168672</v>
      </c>
    </row>
    <row r="160" spans="1:6" ht="14.25" x14ac:dyDescent="0.2">
      <c r="A160" s="12">
        <v>2007</v>
      </c>
      <c r="B160" s="13" t="s">
        <v>23</v>
      </c>
      <c r="C160" s="21">
        <v>37520.400000000001</v>
      </c>
      <c r="D160" s="21">
        <v>7242.8673300000009</v>
      </c>
      <c r="E160" s="14">
        <v>15.8</v>
      </c>
      <c r="F160" s="14">
        <f>D160/C160*100</f>
        <v>19.303811606486075</v>
      </c>
    </row>
    <row r="161" spans="1:6" ht="14.25" x14ac:dyDescent="0.2">
      <c r="A161" s="12">
        <v>2007</v>
      </c>
      <c r="B161" s="13" t="s">
        <v>24</v>
      </c>
      <c r="C161" s="21">
        <v>38400.699999999997</v>
      </c>
      <c r="D161" s="21">
        <v>8425.1230400000004</v>
      </c>
      <c r="E161" s="14">
        <v>15.8</v>
      </c>
      <c r="F161" s="14">
        <f>D161/C161*100</f>
        <v>21.940024634967596</v>
      </c>
    </row>
    <row r="162" spans="1:6" ht="14.25" x14ac:dyDescent="0.2">
      <c r="A162" s="12">
        <v>2007</v>
      </c>
      <c r="B162" s="13" t="s">
        <v>25</v>
      </c>
      <c r="C162" s="21">
        <v>63301.8</v>
      </c>
      <c r="D162" s="21">
        <v>9125.9406299999991</v>
      </c>
      <c r="E162" s="14">
        <v>15.8</v>
      </c>
      <c r="F162" s="14">
        <f>D162/C162*100</f>
        <v>14.41655787039231</v>
      </c>
    </row>
    <row r="163" spans="1:6" ht="14.25" x14ac:dyDescent="0.2">
      <c r="A163" s="12">
        <v>2007</v>
      </c>
      <c r="B163" s="13" t="s">
        <v>26</v>
      </c>
      <c r="C163" s="21">
        <v>9367.2999999999993</v>
      </c>
      <c r="D163" s="21">
        <v>2310.8959600000003</v>
      </c>
      <c r="E163" s="14">
        <v>15.8</v>
      </c>
      <c r="F163" s="14">
        <f>D163/C163*100</f>
        <v>24.669819051380873</v>
      </c>
    </row>
    <row r="164" spans="1:6" ht="14.25" x14ac:dyDescent="0.2">
      <c r="A164" s="12">
        <v>2007</v>
      </c>
      <c r="B164" s="13" t="s">
        <v>33</v>
      </c>
      <c r="C164" s="21">
        <v>108855.6</v>
      </c>
      <c r="D164" s="21">
        <v>17283.063389999999</v>
      </c>
      <c r="E164" s="14">
        <v>15.8</v>
      </c>
      <c r="F164" s="14">
        <f>D164/C164*100</f>
        <v>15.87705491495155</v>
      </c>
    </row>
    <row r="165" spans="1:6" ht="14.25" x14ac:dyDescent="0.2">
      <c r="A165" s="12">
        <v>2007</v>
      </c>
      <c r="B165" s="13" t="s">
        <v>27</v>
      </c>
      <c r="C165" s="21">
        <v>24766.3</v>
      </c>
      <c r="D165" s="21">
        <v>5405.2860800000008</v>
      </c>
      <c r="E165" s="14">
        <v>15.8</v>
      </c>
      <c r="F165" s="14">
        <f>D165/C165*100</f>
        <v>21.825165971501601</v>
      </c>
    </row>
    <row r="166" spans="1:6" ht="14.25" x14ac:dyDescent="0.2">
      <c r="A166" s="12">
        <v>2007</v>
      </c>
      <c r="B166" s="13" t="s">
        <v>28</v>
      </c>
      <c r="C166" s="21">
        <v>15015</v>
      </c>
      <c r="D166" s="21">
        <v>3133.9973</v>
      </c>
      <c r="E166" s="14">
        <v>15.8</v>
      </c>
      <c r="F166" s="14">
        <f>D166/C166*100</f>
        <v>20.87244289044289</v>
      </c>
    </row>
    <row r="167" spans="1:6" ht="14.25" x14ac:dyDescent="0.2">
      <c r="A167" s="10">
        <v>2008</v>
      </c>
      <c r="B167" s="11" t="s">
        <v>1</v>
      </c>
      <c r="C167" s="20">
        <v>2229154.5</v>
      </c>
      <c r="D167" s="20">
        <v>339035.93595000007</v>
      </c>
      <c r="E167" s="4">
        <v>15.2</v>
      </c>
      <c r="F167" s="4">
        <f>D167/C167*100</f>
        <v>15.209171726320452</v>
      </c>
    </row>
    <row r="168" spans="1:6" ht="14.25" x14ac:dyDescent="0.2">
      <c r="A168" s="12">
        <v>2008</v>
      </c>
      <c r="B168" s="13" t="s">
        <v>2</v>
      </c>
      <c r="C168" s="21">
        <v>15653.9</v>
      </c>
      <c r="D168" s="21">
        <v>3557.6633999999995</v>
      </c>
      <c r="E168" s="14">
        <v>15.2</v>
      </c>
      <c r="F168" s="14">
        <f>D168/C168*100</f>
        <v>22.727009882521283</v>
      </c>
    </row>
    <row r="169" spans="1:6" ht="14.25" x14ac:dyDescent="0.2">
      <c r="A169" s="12">
        <v>2008</v>
      </c>
      <c r="B169" s="13" t="s">
        <v>3</v>
      </c>
      <c r="C169" s="21">
        <v>44247.1</v>
      </c>
      <c r="D169" s="21">
        <v>10638.79243</v>
      </c>
      <c r="E169" s="14">
        <v>15.2</v>
      </c>
      <c r="F169" s="14">
        <f>D169/C169*100</f>
        <v>24.044044536252095</v>
      </c>
    </row>
    <row r="170" spans="1:6" ht="14.25" x14ac:dyDescent="0.2">
      <c r="A170" s="12">
        <v>2008</v>
      </c>
      <c r="B170" s="13" t="s">
        <v>4</v>
      </c>
      <c r="C170" s="21">
        <v>15276.8</v>
      </c>
      <c r="D170" s="21">
        <v>2694.9637499999999</v>
      </c>
      <c r="E170" s="14">
        <v>15.2</v>
      </c>
      <c r="F170" s="14">
        <f>D170/C170*100</f>
        <v>17.640891744344366</v>
      </c>
    </row>
    <row r="171" spans="1:6" ht="14.25" x14ac:dyDescent="0.2">
      <c r="A171" s="12">
        <v>2008</v>
      </c>
      <c r="B171" s="13" t="s">
        <v>5</v>
      </c>
      <c r="C171" s="21">
        <v>52385.4</v>
      </c>
      <c r="D171" s="21">
        <v>4076.4636700000001</v>
      </c>
      <c r="E171" s="14">
        <v>15.2</v>
      </c>
      <c r="F171" s="14">
        <f>D171/C171*100</f>
        <v>7.7816789983468677</v>
      </c>
    </row>
    <row r="172" spans="1:6" ht="14.25" x14ac:dyDescent="0.2">
      <c r="A172" s="12">
        <v>2008</v>
      </c>
      <c r="B172" s="13" t="s">
        <v>30</v>
      </c>
      <c r="C172" s="21">
        <v>34188.400000000001</v>
      </c>
      <c r="D172" s="21">
        <v>7828.3552399999999</v>
      </c>
      <c r="E172" s="14">
        <v>15.2</v>
      </c>
      <c r="F172" s="14">
        <f>D172/C172*100</f>
        <v>22.897694071673431</v>
      </c>
    </row>
    <row r="173" spans="1:6" ht="14.25" x14ac:dyDescent="0.2">
      <c r="A173" s="12">
        <v>2008</v>
      </c>
      <c r="B173" s="13" t="s">
        <v>6</v>
      </c>
      <c r="C173" s="21">
        <v>21255.8</v>
      </c>
      <c r="D173" s="21">
        <v>2261.1729999999998</v>
      </c>
      <c r="E173" s="14">
        <v>15.2</v>
      </c>
      <c r="F173" s="14">
        <f>D173/C173*100</f>
        <v>10.637910593814395</v>
      </c>
    </row>
    <row r="174" spans="1:6" ht="14.25" x14ac:dyDescent="0.2">
      <c r="A174" s="12">
        <v>2008</v>
      </c>
      <c r="B174" s="13" t="s">
        <v>7</v>
      </c>
      <c r="C174" s="21">
        <v>54797.2</v>
      </c>
      <c r="D174" s="21">
        <v>9495.444300000001</v>
      </c>
      <c r="E174" s="14">
        <v>15.2</v>
      </c>
      <c r="F174" s="14">
        <f>D174/C174*100</f>
        <v>17.328338491747754</v>
      </c>
    </row>
    <row r="175" spans="1:6" ht="14.25" x14ac:dyDescent="0.2">
      <c r="A175" s="12">
        <v>2008</v>
      </c>
      <c r="B175" s="13" t="s">
        <v>8</v>
      </c>
      <c r="C175" s="21">
        <v>48308.9</v>
      </c>
      <c r="D175" s="21">
        <v>10699.078750000001</v>
      </c>
      <c r="E175" s="14">
        <v>15.2</v>
      </c>
      <c r="F175" s="14">
        <f>D175/C175*100</f>
        <v>22.147220801964025</v>
      </c>
    </row>
    <row r="176" spans="1:6" ht="14.25" x14ac:dyDescent="0.2">
      <c r="A176" s="12">
        <v>2008</v>
      </c>
      <c r="B176" s="13" t="s">
        <v>29</v>
      </c>
      <c r="C176" s="21">
        <v>674458.1</v>
      </c>
      <c r="D176" s="21">
        <v>65823.770879999996</v>
      </c>
      <c r="E176" s="14">
        <v>15.2</v>
      </c>
      <c r="F176" s="14">
        <f>D176/C176*100</f>
        <v>9.7595048350668492</v>
      </c>
    </row>
    <row r="177" spans="1:6" ht="14.25" x14ac:dyDescent="0.2">
      <c r="A177" s="12">
        <v>2008</v>
      </c>
      <c r="B177" s="13" t="s">
        <v>9</v>
      </c>
      <c r="C177" s="21">
        <v>30947.4</v>
      </c>
      <c r="D177" s="21">
        <v>4742.6821999999993</v>
      </c>
      <c r="E177" s="14">
        <v>15.2</v>
      </c>
      <c r="F177" s="14">
        <f>D177/C177*100</f>
        <v>15.324977865668842</v>
      </c>
    </row>
    <row r="178" spans="1:6" ht="14.25" x14ac:dyDescent="0.2">
      <c r="A178" s="12">
        <v>2008</v>
      </c>
      <c r="B178" s="13" t="s">
        <v>10</v>
      </c>
      <c r="C178" s="21">
        <v>51675.9</v>
      </c>
      <c r="D178" s="21">
        <v>13012.027180000001</v>
      </c>
      <c r="E178" s="14">
        <v>15.2</v>
      </c>
      <c r="F178" s="14">
        <f>D178/C178*100</f>
        <v>25.180068813508811</v>
      </c>
    </row>
    <row r="179" spans="1:6" ht="14.25" x14ac:dyDescent="0.2">
      <c r="A179" s="12">
        <v>2008</v>
      </c>
      <c r="B179" s="13" t="s">
        <v>11</v>
      </c>
      <c r="C179" s="21">
        <v>47267.4</v>
      </c>
      <c r="D179" s="21">
        <v>8043.52538</v>
      </c>
      <c r="E179" s="14">
        <v>15.2</v>
      </c>
      <c r="F179" s="14">
        <f>D179/C179*100</f>
        <v>17.017067534918358</v>
      </c>
    </row>
    <row r="180" spans="1:6" ht="14.25" x14ac:dyDescent="0.2">
      <c r="A180" s="12">
        <v>2008</v>
      </c>
      <c r="B180" s="13" t="s">
        <v>12</v>
      </c>
      <c r="C180" s="21">
        <v>46093.8</v>
      </c>
      <c r="D180" s="21">
        <v>5958.0596800000003</v>
      </c>
      <c r="E180" s="14">
        <v>15.2</v>
      </c>
      <c r="F180" s="14">
        <f>D180/C180*100</f>
        <v>12.925945962363702</v>
      </c>
    </row>
    <row r="181" spans="1:6" ht="14.25" x14ac:dyDescent="0.2">
      <c r="A181" s="12">
        <v>2008</v>
      </c>
      <c r="B181" s="13" t="s">
        <v>13</v>
      </c>
      <c r="C181" s="21">
        <v>69994.5</v>
      </c>
      <c r="D181" s="21">
        <v>19565.867180000001</v>
      </c>
      <c r="E181" s="14">
        <v>15.2</v>
      </c>
      <c r="F181" s="14">
        <f>D181/C181*100</f>
        <v>27.953435169906211</v>
      </c>
    </row>
    <row r="182" spans="1:6" ht="14.25" x14ac:dyDescent="0.2">
      <c r="A182" s="12">
        <v>2008</v>
      </c>
      <c r="B182" s="13" t="s">
        <v>14</v>
      </c>
      <c r="C182" s="21">
        <v>109494.9</v>
      </c>
      <c r="D182" s="21">
        <v>30397.256980000002</v>
      </c>
      <c r="E182" s="14">
        <v>15.2</v>
      </c>
      <c r="F182" s="14">
        <f>D182/C182*100</f>
        <v>27.761345030681799</v>
      </c>
    </row>
    <row r="183" spans="1:6" ht="14.25" x14ac:dyDescent="0.2">
      <c r="A183" s="12">
        <v>2008</v>
      </c>
      <c r="B183" s="13" t="s">
        <v>31</v>
      </c>
      <c r="C183" s="21">
        <v>42134.8</v>
      </c>
      <c r="D183" s="21">
        <v>8801.4508300000016</v>
      </c>
      <c r="E183" s="14">
        <v>15.2</v>
      </c>
      <c r="F183" s="14">
        <f>D183/C183*100</f>
        <v>20.888792233498204</v>
      </c>
    </row>
    <row r="184" spans="1:6" ht="14.25" x14ac:dyDescent="0.2">
      <c r="A184" s="12">
        <v>2008</v>
      </c>
      <c r="B184" s="13" t="s">
        <v>15</v>
      </c>
      <c r="C184" s="21">
        <v>19932.599999999999</v>
      </c>
      <c r="D184" s="21">
        <v>4791.1828000000005</v>
      </c>
      <c r="E184" s="14">
        <v>15.2</v>
      </c>
      <c r="F184" s="14">
        <f>D184/C184*100</f>
        <v>24.036918415058754</v>
      </c>
    </row>
    <row r="185" spans="1:6" ht="14.25" x14ac:dyDescent="0.2">
      <c r="A185" s="12">
        <v>2008</v>
      </c>
      <c r="B185" s="13" t="s">
        <v>16</v>
      </c>
      <c r="C185" s="21">
        <v>15971.2</v>
      </c>
      <c r="D185" s="21">
        <v>3202.8270400000001</v>
      </c>
      <c r="E185" s="14">
        <v>15.2</v>
      </c>
      <c r="F185" s="14">
        <f>D185/C185*100</f>
        <v>20.053765778401122</v>
      </c>
    </row>
    <row r="186" spans="1:6" ht="14.25" x14ac:dyDescent="0.2">
      <c r="A186" s="12">
        <v>2008</v>
      </c>
      <c r="B186" s="13" t="s">
        <v>17</v>
      </c>
      <c r="C186" s="21">
        <v>61807.6</v>
      </c>
      <c r="D186" s="21">
        <v>13343.9522</v>
      </c>
      <c r="E186" s="14">
        <v>15.2</v>
      </c>
      <c r="F186" s="14">
        <f>D186/C186*100</f>
        <v>21.589500643933757</v>
      </c>
    </row>
    <row r="187" spans="1:6" ht="14.25" x14ac:dyDescent="0.2">
      <c r="A187" s="12">
        <v>2008</v>
      </c>
      <c r="B187" s="13" t="s">
        <v>18</v>
      </c>
      <c r="C187" s="21">
        <v>50444.9</v>
      </c>
      <c r="D187" s="21">
        <v>10068.652479999999</v>
      </c>
      <c r="E187" s="14">
        <v>15.2</v>
      </c>
      <c r="F187" s="14">
        <f>D187/C187*100</f>
        <v>19.959703518095978</v>
      </c>
    </row>
    <row r="188" spans="1:6" ht="14.25" x14ac:dyDescent="0.2">
      <c r="A188" s="12">
        <v>2008</v>
      </c>
      <c r="B188" s="13" t="s">
        <v>19</v>
      </c>
      <c r="C188" s="21">
        <v>50419.8</v>
      </c>
      <c r="D188" s="21">
        <v>12422.598170000001</v>
      </c>
      <c r="E188" s="14">
        <v>15.2</v>
      </c>
      <c r="F188" s="14">
        <f>D188/C188*100</f>
        <v>24.638332896996815</v>
      </c>
    </row>
    <row r="189" spans="1:6" ht="14.25" x14ac:dyDescent="0.2">
      <c r="A189" s="12">
        <v>2008</v>
      </c>
      <c r="B189" s="13" t="s">
        <v>32</v>
      </c>
      <c r="C189" s="21">
        <v>22752.1</v>
      </c>
      <c r="D189" s="21">
        <v>4108.7077799999997</v>
      </c>
      <c r="E189" s="14">
        <v>15.2</v>
      </c>
      <c r="F189" s="14">
        <f>D189/C189*100</f>
        <v>18.058587031526759</v>
      </c>
    </row>
    <row r="190" spans="1:6" ht="14.25" x14ac:dyDescent="0.2">
      <c r="A190" s="12">
        <v>2008</v>
      </c>
      <c r="B190" s="13" t="s">
        <v>20</v>
      </c>
      <c r="C190" s="21">
        <v>14694.9</v>
      </c>
      <c r="D190" s="21">
        <v>3427.6230799999998</v>
      </c>
      <c r="E190" s="14">
        <v>15.2</v>
      </c>
      <c r="F190" s="14">
        <f>D190/C190*100</f>
        <v>23.325256245364038</v>
      </c>
    </row>
    <row r="191" spans="1:6" ht="14.25" x14ac:dyDescent="0.2">
      <c r="A191" s="12">
        <v>2008</v>
      </c>
      <c r="B191" s="13" t="s">
        <v>21</v>
      </c>
      <c r="C191" s="21">
        <v>38340.9</v>
      </c>
      <c r="D191" s="21">
        <v>6037.7052999999996</v>
      </c>
      <c r="E191" s="14">
        <v>15.2</v>
      </c>
      <c r="F191" s="14">
        <f>D191/C191*100</f>
        <v>15.747427160030151</v>
      </c>
    </row>
    <row r="192" spans="1:6" ht="14.25" x14ac:dyDescent="0.2">
      <c r="A192" s="12">
        <v>2008</v>
      </c>
      <c r="B192" s="13" t="s">
        <v>22</v>
      </c>
      <c r="C192" s="21">
        <v>41012.6</v>
      </c>
      <c r="D192" s="21">
        <v>7990.5621899999987</v>
      </c>
      <c r="E192" s="14">
        <v>15.2</v>
      </c>
      <c r="F192" s="14">
        <f>D192/C192*100</f>
        <v>19.483188556687455</v>
      </c>
    </row>
    <row r="193" spans="1:6" ht="14.25" x14ac:dyDescent="0.2">
      <c r="A193" s="12">
        <v>2008</v>
      </c>
      <c r="B193" s="13" t="s">
        <v>23</v>
      </c>
      <c r="C193" s="21">
        <v>50755.5</v>
      </c>
      <c r="D193" s="21">
        <v>7955.1593899999998</v>
      </c>
      <c r="E193" s="14">
        <v>15.2</v>
      </c>
      <c r="F193" s="14">
        <f>D193/C193*100</f>
        <v>15.673492311178098</v>
      </c>
    </row>
    <row r="194" spans="1:6" ht="14.25" x14ac:dyDescent="0.2">
      <c r="A194" s="12">
        <v>2008</v>
      </c>
      <c r="B194" s="13" t="s">
        <v>24</v>
      </c>
      <c r="C194" s="21">
        <v>44658.9</v>
      </c>
      <c r="D194" s="21">
        <v>8864.9229799999994</v>
      </c>
      <c r="E194" s="14">
        <v>15.2</v>
      </c>
      <c r="F194" s="14">
        <f>D194/C194*100</f>
        <v>19.850294073521738</v>
      </c>
    </row>
    <row r="195" spans="1:6" ht="14.25" x14ac:dyDescent="0.2">
      <c r="A195" s="12">
        <v>2008</v>
      </c>
      <c r="B195" s="13" t="s">
        <v>25</v>
      </c>
      <c r="C195" s="21">
        <v>83473.5</v>
      </c>
      <c r="D195" s="21">
        <v>9771.8780000000006</v>
      </c>
      <c r="E195" s="14">
        <v>15.2</v>
      </c>
      <c r="F195" s="14">
        <f>D195/C195*100</f>
        <v>11.706563160763595</v>
      </c>
    </row>
    <row r="196" spans="1:6" ht="14.25" x14ac:dyDescent="0.2">
      <c r="A196" s="12">
        <v>2008</v>
      </c>
      <c r="B196" s="13" t="s">
        <v>26</v>
      </c>
      <c r="C196" s="21">
        <v>13493.1</v>
      </c>
      <c r="D196" s="21">
        <v>2891.1675999999998</v>
      </c>
      <c r="E196" s="14">
        <v>15.2</v>
      </c>
      <c r="F196" s="14">
        <f>D196/C196*100</f>
        <v>21.427007878100657</v>
      </c>
    </row>
    <row r="197" spans="1:6" ht="14.25" x14ac:dyDescent="0.2">
      <c r="A197" s="12">
        <v>2008</v>
      </c>
      <c r="B197" s="13" t="s">
        <v>33</v>
      </c>
      <c r="C197" s="21">
        <v>137505.70000000001</v>
      </c>
      <c r="D197" s="21">
        <v>20757.874749999999</v>
      </c>
      <c r="E197" s="14">
        <v>15.2</v>
      </c>
      <c r="F197" s="14">
        <f>D197/C197*100</f>
        <v>15.096010383569553</v>
      </c>
    </row>
    <row r="198" spans="1:6" ht="14.25" x14ac:dyDescent="0.2">
      <c r="A198" s="12">
        <v>2008</v>
      </c>
      <c r="B198" s="13" t="s">
        <v>27</v>
      </c>
      <c r="C198" s="21">
        <v>35698.6</v>
      </c>
      <c r="D198" s="21">
        <v>6349.3150000000005</v>
      </c>
      <c r="E198" s="14">
        <v>15.2</v>
      </c>
      <c r="F198" s="14">
        <f>D198/C198*100</f>
        <v>17.785893564453509</v>
      </c>
    </row>
    <row r="199" spans="1:6" ht="14.25" x14ac:dyDescent="0.2">
      <c r="A199" s="12">
        <v>2008</v>
      </c>
      <c r="B199" s="13" t="s">
        <v>28</v>
      </c>
      <c r="C199" s="21">
        <v>19972.7</v>
      </c>
      <c r="D199" s="21">
        <v>3836.6236399999998</v>
      </c>
      <c r="E199" s="14">
        <v>15.2</v>
      </c>
      <c r="F199" s="14">
        <f>D199/C199*100</f>
        <v>19.209338947663561</v>
      </c>
    </row>
    <row r="200" spans="1:6" ht="14.25" x14ac:dyDescent="0.2">
      <c r="A200" s="10">
        <v>2009</v>
      </c>
      <c r="B200" s="11" t="s">
        <v>1</v>
      </c>
      <c r="C200" s="20">
        <v>2459609.7000000002</v>
      </c>
      <c r="D200" s="20">
        <v>374834.01201000001</v>
      </c>
      <c r="E200" s="4">
        <v>15.2</v>
      </c>
      <c r="F200" s="4">
        <f>D200/C200*100</f>
        <v>15.239572848082359</v>
      </c>
    </row>
    <row r="201" spans="1:6" ht="14.25" x14ac:dyDescent="0.2">
      <c r="A201" s="12">
        <v>2009</v>
      </c>
      <c r="B201" s="13" t="s">
        <v>2</v>
      </c>
      <c r="C201" s="21">
        <v>16206.4</v>
      </c>
      <c r="D201" s="21">
        <v>4289.0558999999994</v>
      </c>
      <c r="E201" s="14">
        <v>15.2</v>
      </c>
      <c r="F201" s="14">
        <f>D201/C201*100</f>
        <v>26.465198316714382</v>
      </c>
    </row>
    <row r="202" spans="1:6" ht="14.25" x14ac:dyDescent="0.2">
      <c r="A202" s="12">
        <v>2009</v>
      </c>
      <c r="B202" s="13" t="s">
        <v>3</v>
      </c>
      <c r="C202" s="21">
        <v>46150.7</v>
      </c>
      <c r="D202" s="21">
        <v>10501.632740000001</v>
      </c>
      <c r="E202" s="14">
        <v>15.2</v>
      </c>
      <c r="F202" s="14">
        <f>D202/C202*100</f>
        <v>22.755088741882577</v>
      </c>
    </row>
    <row r="203" spans="1:6" ht="14.25" x14ac:dyDescent="0.2">
      <c r="A203" s="12">
        <v>2009</v>
      </c>
      <c r="B203" s="13" t="s">
        <v>4</v>
      </c>
      <c r="C203" s="21">
        <v>17476.599999999999</v>
      </c>
      <c r="D203" s="21">
        <v>3137.91435</v>
      </c>
      <c r="E203" s="14">
        <v>15.2</v>
      </c>
      <c r="F203" s="14">
        <f>D203/C203*100</f>
        <v>17.954947472620532</v>
      </c>
    </row>
    <row r="204" spans="1:6" ht="14.25" x14ac:dyDescent="0.2">
      <c r="A204" s="12">
        <v>2009</v>
      </c>
      <c r="B204" s="13" t="s">
        <v>5</v>
      </c>
      <c r="C204" s="21">
        <v>123401.1</v>
      </c>
      <c r="D204" s="21">
        <v>4118.79925</v>
      </c>
      <c r="E204" s="14">
        <v>15.2</v>
      </c>
      <c r="F204" s="14">
        <f>D204/C204*100</f>
        <v>3.3377330104836989</v>
      </c>
    </row>
    <row r="205" spans="1:6" ht="14.25" x14ac:dyDescent="0.2">
      <c r="A205" s="12">
        <v>2009</v>
      </c>
      <c r="B205" s="13" t="s">
        <v>30</v>
      </c>
      <c r="C205" s="21">
        <v>37266.6</v>
      </c>
      <c r="D205" s="21">
        <v>8669.5818299999992</v>
      </c>
      <c r="E205" s="14">
        <v>15.2</v>
      </c>
      <c r="F205" s="14">
        <f>D205/C205*100</f>
        <v>23.263678011946354</v>
      </c>
    </row>
    <row r="206" spans="1:6" ht="14.25" x14ac:dyDescent="0.2">
      <c r="A206" s="12">
        <v>2009</v>
      </c>
      <c r="B206" s="13" t="s">
        <v>6</v>
      </c>
      <c r="C206" s="21">
        <v>20862.400000000001</v>
      </c>
      <c r="D206" s="21">
        <v>2636.3753500000003</v>
      </c>
      <c r="E206" s="14">
        <v>15.2</v>
      </c>
      <c r="F206" s="14">
        <f>D206/C206*100</f>
        <v>12.63697057864867</v>
      </c>
    </row>
    <row r="207" spans="1:6" ht="14.25" x14ac:dyDescent="0.2">
      <c r="A207" s="12">
        <v>2009</v>
      </c>
      <c r="B207" s="13" t="s">
        <v>7</v>
      </c>
      <c r="C207" s="21">
        <v>73269.8</v>
      </c>
      <c r="D207" s="21">
        <v>10530.395829999999</v>
      </c>
      <c r="E207" s="14">
        <v>15.2</v>
      </c>
      <c r="F207" s="14">
        <f>D207/C207*100</f>
        <v>14.372082126606051</v>
      </c>
    </row>
    <row r="208" spans="1:6" ht="14.25" x14ac:dyDescent="0.2">
      <c r="A208" s="12">
        <v>2009</v>
      </c>
      <c r="B208" s="13" t="s">
        <v>8</v>
      </c>
      <c r="C208" s="21">
        <v>49705.3</v>
      </c>
      <c r="D208" s="21">
        <v>11745.60698</v>
      </c>
      <c r="E208" s="14">
        <v>15.2</v>
      </c>
      <c r="F208" s="14">
        <f>D208/C208*100</f>
        <v>23.630492080321414</v>
      </c>
    </row>
    <row r="209" spans="1:6" ht="14.25" x14ac:dyDescent="0.2">
      <c r="A209" s="12">
        <v>2009</v>
      </c>
      <c r="B209" s="13" t="s">
        <v>29</v>
      </c>
      <c r="C209" s="21">
        <v>736183.4</v>
      </c>
      <c r="D209" s="21">
        <v>75815.598790000004</v>
      </c>
      <c r="E209" s="14">
        <v>15.2</v>
      </c>
      <c r="F209" s="14">
        <f>D209/C209*100</f>
        <v>10.298466223226441</v>
      </c>
    </row>
    <row r="210" spans="1:6" ht="14.25" x14ac:dyDescent="0.2">
      <c r="A210" s="12">
        <v>2009</v>
      </c>
      <c r="B210" s="13" t="s">
        <v>9</v>
      </c>
      <c r="C210" s="21">
        <v>33166.699999999997</v>
      </c>
      <c r="D210" s="21">
        <v>5214.2681700000003</v>
      </c>
      <c r="E210" s="14">
        <v>15.2</v>
      </c>
      <c r="F210" s="14">
        <f>D210/C210*100</f>
        <v>15.721395767441443</v>
      </c>
    </row>
    <row r="211" spans="1:6" ht="14.25" x14ac:dyDescent="0.2">
      <c r="A211" s="12">
        <v>2009</v>
      </c>
      <c r="B211" s="13" t="s">
        <v>10</v>
      </c>
      <c r="C211" s="21">
        <v>56264.800000000003</v>
      </c>
      <c r="D211" s="21">
        <v>14084.50944</v>
      </c>
      <c r="E211" s="14">
        <v>15.2</v>
      </c>
      <c r="F211" s="14">
        <f>D211/C211*100</f>
        <v>25.032541553511251</v>
      </c>
    </row>
    <row r="212" spans="1:6" ht="14.25" x14ac:dyDescent="0.2">
      <c r="A212" s="12">
        <v>2009</v>
      </c>
      <c r="B212" s="13" t="s">
        <v>11</v>
      </c>
      <c r="C212" s="21">
        <v>47288.3</v>
      </c>
      <c r="D212" s="21">
        <v>8116.5123700000004</v>
      </c>
      <c r="E212" s="14">
        <v>15.2</v>
      </c>
      <c r="F212" s="14">
        <f>D212/C212*100</f>
        <v>17.163891216220502</v>
      </c>
    </row>
    <row r="213" spans="1:6" ht="14.25" x14ac:dyDescent="0.2">
      <c r="A213" s="12">
        <v>2009</v>
      </c>
      <c r="B213" s="13" t="s">
        <v>12</v>
      </c>
      <c r="C213" s="21">
        <v>44986.7</v>
      </c>
      <c r="D213" s="21">
        <v>6475.1973699999999</v>
      </c>
      <c r="E213" s="14">
        <v>15.2</v>
      </c>
      <c r="F213" s="14">
        <f>D213/C213*100</f>
        <v>14.393581591892715</v>
      </c>
    </row>
    <row r="214" spans="1:6" ht="14.25" x14ac:dyDescent="0.2">
      <c r="A214" s="12">
        <v>2009</v>
      </c>
      <c r="B214" s="13" t="s">
        <v>13</v>
      </c>
      <c r="C214" s="21">
        <v>75428.800000000003</v>
      </c>
      <c r="D214" s="21">
        <v>21835.904750000002</v>
      </c>
      <c r="E214" s="14">
        <v>15.2</v>
      </c>
      <c r="F214" s="14">
        <f>D214/C214*100</f>
        <v>28.949028421504785</v>
      </c>
    </row>
    <row r="215" spans="1:6" ht="14.25" x14ac:dyDescent="0.2">
      <c r="A215" s="12">
        <v>2009</v>
      </c>
      <c r="B215" s="13" t="s">
        <v>14</v>
      </c>
      <c r="C215" s="21">
        <v>119408.2</v>
      </c>
      <c r="D215" s="21">
        <v>36576.95405</v>
      </c>
      <c r="E215" s="14">
        <v>15.2</v>
      </c>
      <c r="F215" s="14">
        <f>D215/C215*100</f>
        <v>30.631861170338386</v>
      </c>
    </row>
    <row r="216" spans="1:6" ht="14.25" x14ac:dyDescent="0.2">
      <c r="A216" s="12">
        <v>2009</v>
      </c>
      <c r="B216" s="13" t="s">
        <v>31</v>
      </c>
      <c r="C216" s="21">
        <v>45922.8</v>
      </c>
      <c r="D216" s="21">
        <v>10289.02377</v>
      </c>
      <c r="E216" s="14">
        <v>15.2</v>
      </c>
      <c r="F216" s="14">
        <f>D216/C216*100</f>
        <v>22.405044487705453</v>
      </c>
    </row>
    <row r="217" spans="1:6" ht="14.25" x14ac:dyDescent="0.2">
      <c r="A217" s="12">
        <v>2009</v>
      </c>
      <c r="B217" s="13" t="s">
        <v>15</v>
      </c>
      <c r="C217" s="21">
        <v>23228.799999999999</v>
      </c>
      <c r="D217" s="21">
        <v>5332.0752599999996</v>
      </c>
      <c r="E217" s="14">
        <v>15.2</v>
      </c>
      <c r="F217" s="14">
        <f>D217/C217*100</f>
        <v>22.954587667034026</v>
      </c>
    </row>
    <row r="218" spans="1:6" ht="14.25" x14ac:dyDescent="0.2">
      <c r="A218" s="12">
        <v>2009</v>
      </c>
      <c r="B218" s="13" t="s">
        <v>16</v>
      </c>
      <c r="C218" s="21">
        <v>17492.2</v>
      </c>
      <c r="D218" s="21">
        <v>3501.71677</v>
      </c>
      <c r="E218" s="14">
        <v>15.2</v>
      </c>
      <c r="F218" s="14">
        <f>D218/C218*100</f>
        <v>20.018732749454042</v>
      </c>
    </row>
    <row r="219" spans="1:6" ht="14.25" x14ac:dyDescent="0.2">
      <c r="A219" s="12">
        <v>2009</v>
      </c>
      <c r="B219" s="13" t="s">
        <v>17</v>
      </c>
      <c r="C219" s="21">
        <v>66025.399999999994</v>
      </c>
      <c r="D219" s="21">
        <v>14317.29495</v>
      </c>
      <c r="E219" s="14">
        <v>15.2</v>
      </c>
      <c r="F219" s="14">
        <f>D219/C219*100</f>
        <v>21.684525879434279</v>
      </c>
    </row>
    <row r="220" spans="1:6" ht="14.25" x14ac:dyDescent="0.2">
      <c r="A220" s="12">
        <v>2009</v>
      </c>
      <c r="B220" s="13" t="s">
        <v>18</v>
      </c>
      <c r="C220" s="21">
        <v>55211.199999999997</v>
      </c>
      <c r="D220" s="21">
        <v>9401.2641299999996</v>
      </c>
      <c r="E220" s="14">
        <v>15.2</v>
      </c>
      <c r="F220" s="14">
        <f>D220/C220*100</f>
        <v>17.027820677688585</v>
      </c>
    </row>
    <row r="221" spans="1:6" ht="14.25" x14ac:dyDescent="0.2">
      <c r="A221" s="12">
        <v>2009</v>
      </c>
      <c r="B221" s="13" t="s">
        <v>19</v>
      </c>
      <c r="C221" s="21">
        <v>53605.9</v>
      </c>
      <c r="D221" s="21">
        <v>12266.941910000001</v>
      </c>
      <c r="E221" s="14">
        <v>15.2</v>
      </c>
      <c r="F221" s="14">
        <f>D221/C221*100</f>
        <v>22.883566752913396</v>
      </c>
    </row>
    <row r="222" spans="1:6" ht="14.25" x14ac:dyDescent="0.2">
      <c r="A222" s="12">
        <v>2009</v>
      </c>
      <c r="B222" s="13" t="s">
        <v>32</v>
      </c>
      <c r="C222" s="21">
        <v>25073.599999999999</v>
      </c>
      <c r="D222" s="21">
        <v>4778.8699400000005</v>
      </c>
      <c r="E222" s="14">
        <v>15.2</v>
      </c>
      <c r="F222" s="14">
        <f>D222/C222*100</f>
        <v>19.059368977729569</v>
      </c>
    </row>
    <row r="223" spans="1:6" ht="14.25" x14ac:dyDescent="0.2">
      <c r="A223" s="12">
        <v>2009</v>
      </c>
      <c r="B223" s="13" t="s">
        <v>20</v>
      </c>
      <c r="C223" s="21">
        <v>17126.900000000001</v>
      </c>
      <c r="D223" s="21">
        <v>4062.7447000000002</v>
      </c>
      <c r="E223" s="14">
        <v>15.2</v>
      </c>
      <c r="F223" s="14">
        <f>D223/C223*100</f>
        <v>23.721424776229206</v>
      </c>
    </row>
    <row r="224" spans="1:6" ht="14.25" x14ac:dyDescent="0.2">
      <c r="A224" s="12">
        <v>2009</v>
      </c>
      <c r="B224" s="13" t="s">
        <v>21</v>
      </c>
      <c r="C224" s="21">
        <v>38570.1</v>
      </c>
      <c r="D224" s="21">
        <v>6423.0797500000008</v>
      </c>
      <c r="E224" s="14">
        <v>15.2</v>
      </c>
      <c r="F224" s="14">
        <f>D224/C224*100</f>
        <v>16.653002584903852</v>
      </c>
    </row>
    <row r="225" spans="1:6" ht="14.25" x14ac:dyDescent="0.2">
      <c r="A225" s="12">
        <v>2009</v>
      </c>
      <c r="B225" s="13" t="s">
        <v>22</v>
      </c>
      <c r="C225" s="21">
        <v>47174.7</v>
      </c>
      <c r="D225" s="21">
        <v>8907.9307899999985</v>
      </c>
      <c r="E225" s="14">
        <v>15.2</v>
      </c>
      <c r="F225" s="14">
        <f>D225/C225*100</f>
        <v>18.882856255577671</v>
      </c>
    </row>
    <row r="226" spans="1:6" ht="14.25" x14ac:dyDescent="0.2">
      <c r="A226" s="12">
        <v>2009</v>
      </c>
      <c r="B226" s="13" t="s">
        <v>23</v>
      </c>
      <c r="C226" s="21">
        <v>51709.9</v>
      </c>
      <c r="D226" s="21">
        <v>8681.636559999999</v>
      </c>
      <c r="E226" s="14">
        <v>15.2</v>
      </c>
      <c r="F226" s="14">
        <f>D226/C226*100</f>
        <v>16.789118834111065</v>
      </c>
    </row>
    <row r="227" spans="1:6" ht="14.25" x14ac:dyDescent="0.2">
      <c r="A227" s="12">
        <v>2009</v>
      </c>
      <c r="B227" s="13" t="s">
        <v>24</v>
      </c>
      <c r="C227" s="21">
        <v>82077.899999999994</v>
      </c>
      <c r="D227" s="21">
        <v>8920.9114300000001</v>
      </c>
      <c r="E227" s="14">
        <v>15.2</v>
      </c>
      <c r="F227" s="14">
        <f>D227/C227*100</f>
        <v>10.868834887344828</v>
      </c>
    </row>
    <row r="228" spans="1:6" ht="14.25" x14ac:dyDescent="0.2">
      <c r="A228" s="12">
        <v>2009</v>
      </c>
      <c r="B228" s="13" t="s">
        <v>25</v>
      </c>
      <c r="C228" s="21">
        <v>97798.2</v>
      </c>
      <c r="D228" s="21">
        <v>10791.123309999999</v>
      </c>
      <c r="E228" s="14">
        <v>15.2</v>
      </c>
      <c r="F228" s="14">
        <f>D228/C228*100</f>
        <v>11.034071496203406</v>
      </c>
    </row>
    <row r="229" spans="1:6" ht="14.25" x14ac:dyDescent="0.2">
      <c r="A229" s="12">
        <v>2009</v>
      </c>
      <c r="B229" s="13" t="s">
        <v>26</v>
      </c>
      <c r="C229" s="21">
        <v>13466.8</v>
      </c>
      <c r="D229" s="21">
        <v>3227.7676799999999</v>
      </c>
      <c r="E229" s="14">
        <v>15.2</v>
      </c>
      <c r="F229" s="14">
        <f>D229/C229*100</f>
        <v>23.968334570944844</v>
      </c>
    </row>
    <row r="230" spans="1:6" ht="14.25" x14ac:dyDescent="0.2">
      <c r="A230" s="12">
        <v>2009</v>
      </c>
      <c r="B230" s="13" t="s">
        <v>33</v>
      </c>
      <c r="C230" s="21">
        <v>190406.39999999999</v>
      </c>
      <c r="D230" s="21">
        <v>22204.413529999998</v>
      </c>
      <c r="E230" s="14">
        <v>15.2</v>
      </c>
      <c r="F230" s="14">
        <f>D230/C230*100</f>
        <v>11.661589909792948</v>
      </c>
    </row>
    <row r="231" spans="1:6" ht="14.25" x14ac:dyDescent="0.2">
      <c r="A231" s="12">
        <v>2009</v>
      </c>
      <c r="B231" s="13" t="s">
        <v>27</v>
      </c>
      <c r="C231" s="21">
        <v>37313.599999999999</v>
      </c>
      <c r="D231" s="21">
        <v>6938.3768499999987</v>
      </c>
      <c r="E231" s="14">
        <v>15.2</v>
      </c>
      <c r="F231" s="14">
        <f>D231/C231*100</f>
        <v>18.59476665344539</v>
      </c>
    </row>
    <row r="232" spans="1:6" ht="14.25" x14ac:dyDescent="0.2">
      <c r="A232" s="12">
        <v>2009</v>
      </c>
      <c r="B232" s="13" t="s">
        <v>28</v>
      </c>
      <c r="C232" s="21">
        <v>22336.1</v>
      </c>
      <c r="D232" s="21">
        <v>4104.7981199999995</v>
      </c>
      <c r="E232" s="14">
        <v>15.2</v>
      </c>
      <c r="F232" s="14">
        <f>D232/C232*100</f>
        <v>18.377416469303054</v>
      </c>
    </row>
    <row r="233" spans="1:6" ht="14.25" x14ac:dyDescent="0.2">
      <c r="A233" s="10">
        <v>2010</v>
      </c>
      <c r="B233" s="11" t="s">
        <v>1</v>
      </c>
      <c r="C233" s="20">
        <v>2640625.2000000002</v>
      </c>
      <c r="D233" s="20">
        <v>412675.92040000006</v>
      </c>
      <c r="E233" s="4">
        <v>15.6</v>
      </c>
      <c r="F233" s="4">
        <f>D233/C233*100</f>
        <v>15.627962665811113</v>
      </c>
    </row>
    <row r="234" spans="1:6" ht="14.25" x14ac:dyDescent="0.2">
      <c r="A234" s="12">
        <v>2010</v>
      </c>
      <c r="B234" s="13" t="s">
        <v>2</v>
      </c>
      <c r="C234" s="21">
        <v>16158.3</v>
      </c>
      <c r="D234" s="21">
        <v>4338.1502799999998</v>
      </c>
      <c r="E234" s="14">
        <v>15.6</v>
      </c>
      <c r="F234" s="14">
        <f>D234/C234*100</f>
        <v>26.847813693272187</v>
      </c>
    </row>
    <row r="235" spans="1:6" ht="14.25" x14ac:dyDescent="0.2">
      <c r="A235" s="12">
        <v>2010</v>
      </c>
      <c r="B235" s="13" t="s">
        <v>3</v>
      </c>
      <c r="C235" s="21">
        <v>46706.6</v>
      </c>
      <c r="D235" s="21">
        <v>11162.59303</v>
      </c>
      <c r="E235" s="14">
        <v>15.6</v>
      </c>
      <c r="F235" s="14">
        <f>D235/C235*100</f>
        <v>23.899391156710188</v>
      </c>
    </row>
    <row r="236" spans="1:6" ht="14.25" x14ac:dyDescent="0.2">
      <c r="A236" s="12">
        <v>2010</v>
      </c>
      <c r="B236" s="13" t="s">
        <v>4</v>
      </c>
      <c r="C236" s="21">
        <v>17890.599999999999</v>
      </c>
      <c r="D236" s="21">
        <v>3269.36643</v>
      </c>
      <c r="E236" s="14">
        <v>15.6</v>
      </c>
      <c r="F236" s="14">
        <f>D236/C236*100</f>
        <v>18.274213441695643</v>
      </c>
    </row>
    <row r="237" spans="1:6" ht="14.25" x14ac:dyDescent="0.2">
      <c r="A237" s="12">
        <v>2010</v>
      </c>
      <c r="B237" s="13" t="s">
        <v>5</v>
      </c>
      <c r="C237" s="21">
        <v>117915</v>
      </c>
      <c r="D237" s="21">
        <v>3953.8788599999998</v>
      </c>
      <c r="E237" s="14">
        <v>15.6</v>
      </c>
      <c r="F237" s="14">
        <f>D237/C237*100</f>
        <v>3.3531602086248564</v>
      </c>
    </row>
    <row r="238" spans="1:6" ht="14.25" x14ac:dyDescent="0.2">
      <c r="A238" s="12">
        <v>2010</v>
      </c>
      <c r="B238" s="13" t="s">
        <v>30</v>
      </c>
      <c r="C238" s="21">
        <v>40018</v>
      </c>
      <c r="D238" s="21">
        <v>9564.4220100000002</v>
      </c>
      <c r="E238" s="14">
        <v>15.6</v>
      </c>
      <c r="F238" s="14">
        <f>D238/C238*100</f>
        <v>23.900299890049478</v>
      </c>
    </row>
    <row r="239" spans="1:6" ht="14.25" x14ac:dyDescent="0.2">
      <c r="A239" s="12">
        <v>2010</v>
      </c>
      <c r="B239" s="13" t="s">
        <v>6</v>
      </c>
      <c r="C239" s="21">
        <v>21345.7</v>
      </c>
      <c r="D239" s="21">
        <v>2667.4443000000001</v>
      </c>
      <c r="E239" s="14">
        <v>15.6</v>
      </c>
      <c r="F239" s="14">
        <f>D239/C239*100</f>
        <v>12.496401148709108</v>
      </c>
    </row>
    <row r="240" spans="1:6" ht="14.25" x14ac:dyDescent="0.2">
      <c r="A240" s="12">
        <v>2010</v>
      </c>
      <c r="B240" s="13" t="s">
        <v>7</v>
      </c>
      <c r="C240" s="21">
        <v>74648.600000000006</v>
      </c>
      <c r="D240" s="21">
        <v>11777.611390000002</v>
      </c>
      <c r="E240" s="14">
        <v>15.6</v>
      </c>
      <c r="F240" s="14">
        <f>D240/C240*100</f>
        <v>15.777404251385827</v>
      </c>
    </row>
    <row r="241" spans="1:6" ht="14.25" x14ac:dyDescent="0.2">
      <c r="A241" s="12">
        <v>2010</v>
      </c>
      <c r="B241" s="13" t="s">
        <v>8</v>
      </c>
      <c r="C241" s="21">
        <v>51985</v>
      </c>
      <c r="D241" s="21">
        <v>12692.85205</v>
      </c>
      <c r="E241" s="14">
        <v>15.6</v>
      </c>
      <c r="F241" s="14">
        <f>D241/C241*100</f>
        <v>24.416374050206791</v>
      </c>
    </row>
    <row r="242" spans="1:6" ht="14.25" x14ac:dyDescent="0.2">
      <c r="A242" s="12">
        <v>2010</v>
      </c>
      <c r="B242" s="13" t="s">
        <v>29</v>
      </c>
      <c r="C242" s="21">
        <v>799731.4</v>
      </c>
      <c r="D242" s="21">
        <v>83931.60192999999</v>
      </c>
      <c r="E242" s="14">
        <v>15.6</v>
      </c>
      <c r="F242" s="14">
        <f>D242/C242*100</f>
        <v>10.494973928746575</v>
      </c>
    </row>
    <row r="243" spans="1:6" ht="14.25" x14ac:dyDescent="0.2">
      <c r="A243" s="12">
        <v>2010</v>
      </c>
      <c r="B243" s="13" t="s">
        <v>9</v>
      </c>
      <c r="C243" s="21">
        <v>37389.599999999999</v>
      </c>
      <c r="D243" s="21">
        <v>5788.5680400000001</v>
      </c>
      <c r="E243" s="14">
        <v>15.6</v>
      </c>
      <c r="F243" s="14">
        <f>D243/C243*100</f>
        <v>15.481759740676553</v>
      </c>
    </row>
    <row r="244" spans="1:6" ht="14.25" x14ac:dyDescent="0.2">
      <c r="A244" s="12">
        <v>2010</v>
      </c>
      <c r="B244" s="13" t="s">
        <v>10</v>
      </c>
      <c r="C244" s="21">
        <v>53851.8</v>
      </c>
      <c r="D244" s="21">
        <v>15062.88147</v>
      </c>
      <c r="E244" s="14">
        <v>15.6</v>
      </c>
      <c r="F244" s="14">
        <f>D244/C244*100</f>
        <v>27.970989771929627</v>
      </c>
    </row>
    <row r="245" spans="1:6" ht="14.25" x14ac:dyDescent="0.2">
      <c r="A245" s="12">
        <v>2010</v>
      </c>
      <c r="B245" s="13" t="s">
        <v>11</v>
      </c>
      <c r="C245" s="21">
        <v>48015.5</v>
      </c>
      <c r="D245" s="21">
        <v>9165.3005599999997</v>
      </c>
      <c r="E245" s="14">
        <v>15.6</v>
      </c>
      <c r="F245" s="14">
        <f>D245/C245*100</f>
        <v>19.088212264789494</v>
      </c>
    </row>
    <row r="246" spans="1:6" ht="14.25" x14ac:dyDescent="0.2">
      <c r="A246" s="12">
        <v>2010</v>
      </c>
      <c r="B246" s="13" t="s">
        <v>12</v>
      </c>
      <c r="C246" s="21">
        <v>53758.7</v>
      </c>
      <c r="D246" s="21">
        <v>7210.3018099999999</v>
      </c>
      <c r="E246" s="14">
        <v>15.6</v>
      </c>
      <c r="F246" s="14">
        <f>D246/C246*100</f>
        <v>13.412344067099838</v>
      </c>
    </row>
    <row r="247" spans="1:6" ht="14.25" x14ac:dyDescent="0.2">
      <c r="A247" s="12">
        <v>2010</v>
      </c>
      <c r="B247" s="13" t="s">
        <v>13</v>
      </c>
      <c r="C247" s="21">
        <v>81824.100000000006</v>
      </c>
      <c r="D247" s="21">
        <v>22931.140070000001</v>
      </c>
      <c r="E247" s="14">
        <v>15.6</v>
      </c>
      <c r="F247" s="14">
        <f>D247/C247*100</f>
        <v>28.024921838431467</v>
      </c>
    </row>
    <row r="248" spans="1:6" ht="14.25" x14ac:dyDescent="0.2">
      <c r="A248" s="12">
        <v>2010</v>
      </c>
      <c r="B248" s="13" t="s">
        <v>14</v>
      </c>
      <c r="C248" s="21">
        <v>108968.3</v>
      </c>
      <c r="D248" s="21">
        <v>44911.189640000004</v>
      </c>
      <c r="E248" s="14">
        <v>15.6</v>
      </c>
      <c r="F248" s="14">
        <f>D248/C248*100</f>
        <v>41.214912630554025</v>
      </c>
    </row>
    <row r="249" spans="1:6" ht="14.25" x14ac:dyDescent="0.2">
      <c r="A249" s="12">
        <v>2010</v>
      </c>
      <c r="B249" s="13" t="s">
        <v>31</v>
      </c>
      <c r="C249" s="21">
        <v>46271.1</v>
      </c>
      <c r="D249" s="21">
        <v>10090.468489999999</v>
      </c>
      <c r="E249" s="14">
        <v>15.6</v>
      </c>
      <c r="F249" s="14">
        <f>D249/C249*100</f>
        <v>21.80728033264824</v>
      </c>
    </row>
    <row r="250" spans="1:6" ht="14.25" x14ac:dyDescent="0.2">
      <c r="A250" s="12">
        <v>2010</v>
      </c>
      <c r="B250" s="13" t="s">
        <v>15</v>
      </c>
      <c r="C250" s="21">
        <v>24308</v>
      </c>
      <c r="D250" s="21">
        <v>5580.7596199999998</v>
      </c>
      <c r="E250" s="14">
        <v>15.6</v>
      </c>
      <c r="F250" s="14">
        <f>D250/C250*100</f>
        <v>22.958530607207503</v>
      </c>
    </row>
    <row r="251" spans="1:6" ht="14.25" x14ac:dyDescent="0.2">
      <c r="A251" s="12">
        <v>2010</v>
      </c>
      <c r="B251" s="13" t="s">
        <v>16</v>
      </c>
      <c r="C251" s="21">
        <v>25753.3</v>
      </c>
      <c r="D251" s="21">
        <v>3729.2759100000003</v>
      </c>
      <c r="E251" s="14">
        <v>15.6</v>
      </c>
      <c r="F251" s="14">
        <f>D251/C251*100</f>
        <v>14.480769105318544</v>
      </c>
    </row>
    <row r="252" spans="1:6" ht="14.25" x14ac:dyDescent="0.2">
      <c r="A252" s="12">
        <v>2010</v>
      </c>
      <c r="B252" s="13" t="s">
        <v>17</v>
      </c>
      <c r="C252" s="21">
        <v>60149.3</v>
      </c>
      <c r="D252" s="21">
        <v>16342.939170000001</v>
      </c>
      <c r="E252" s="14">
        <v>15.6</v>
      </c>
      <c r="F252" s="14">
        <f>D252/C252*100</f>
        <v>27.17062238463291</v>
      </c>
    </row>
    <row r="253" spans="1:6" ht="14.25" x14ac:dyDescent="0.2">
      <c r="A253" s="12">
        <v>2010</v>
      </c>
      <c r="B253" s="13" t="s">
        <v>18</v>
      </c>
      <c r="C253" s="21">
        <v>58742.2</v>
      </c>
      <c r="D253" s="21">
        <v>10246.51627</v>
      </c>
      <c r="E253" s="14">
        <v>15.6</v>
      </c>
      <c r="F253" s="14">
        <f>D253/C253*100</f>
        <v>17.443194619881449</v>
      </c>
    </row>
    <row r="254" spans="1:6" ht="14.25" x14ac:dyDescent="0.2">
      <c r="A254" s="12">
        <v>2010</v>
      </c>
      <c r="B254" s="13" t="s">
        <v>19</v>
      </c>
      <c r="C254" s="21">
        <v>54220</v>
      </c>
      <c r="D254" s="21">
        <v>13624.40798</v>
      </c>
      <c r="E254" s="14">
        <v>15.6</v>
      </c>
      <c r="F254" s="14">
        <f>D254/C254*100</f>
        <v>25.128011766875691</v>
      </c>
    </row>
    <row r="255" spans="1:6" ht="14.25" x14ac:dyDescent="0.2">
      <c r="A255" s="12">
        <v>2010</v>
      </c>
      <c r="B255" s="13" t="s">
        <v>32</v>
      </c>
      <c r="C255" s="21">
        <v>24144.3</v>
      </c>
      <c r="D255" s="21">
        <v>5223.9745700000003</v>
      </c>
      <c r="E255" s="14">
        <v>15.6</v>
      </c>
      <c r="F255" s="14">
        <f>D255/C255*100</f>
        <v>21.636471423897152</v>
      </c>
    </row>
    <row r="256" spans="1:6" ht="14.25" x14ac:dyDescent="0.2">
      <c r="A256" s="12">
        <v>2010</v>
      </c>
      <c r="B256" s="13" t="s">
        <v>20</v>
      </c>
      <c r="C256" s="21">
        <v>17985.900000000001</v>
      </c>
      <c r="D256" s="21">
        <v>4946.71612</v>
      </c>
      <c r="E256" s="14">
        <v>15.6</v>
      </c>
      <c r="F256" s="14">
        <f>D256/C256*100</f>
        <v>27.503300474260389</v>
      </c>
    </row>
    <row r="257" spans="1:6" ht="14.25" x14ac:dyDescent="0.2">
      <c r="A257" s="12">
        <v>2010</v>
      </c>
      <c r="B257" s="13" t="s">
        <v>21</v>
      </c>
      <c r="C257" s="21">
        <v>41445.199999999997</v>
      </c>
      <c r="D257" s="21">
        <v>7256.7468499999995</v>
      </c>
      <c r="E257" s="14">
        <v>15.6</v>
      </c>
      <c r="F257" s="14">
        <f>D257/C257*100</f>
        <v>17.509257646241302</v>
      </c>
    </row>
    <row r="258" spans="1:6" ht="14.25" x14ac:dyDescent="0.2">
      <c r="A258" s="12">
        <v>2010</v>
      </c>
      <c r="B258" s="13" t="s">
        <v>22</v>
      </c>
      <c r="C258" s="21">
        <v>44601.4</v>
      </c>
      <c r="D258" s="21">
        <v>9370.2326699999994</v>
      </c>
      <c r="E258" s="14">
        <v>15.6</v>
      </c>
      <c r="F258" s="14">
        <f>D258/C258*100</f>
        <v>21.008830821454033</v>
      </c>
    </row>
    <row r="259" spans="1:6" ht="14.25" x14ac:dyDescent="0.2">
      <c r="A259" s="12">
        <v>2010</v>
      </c>
      <c r="B259" s="13" t="s">
        <v>23</v>
      </c>
      <c r="C259" s="21">
        <v>49050.8</v>
      </c>
      <c r="D259" s="21">
        <v>9438.3393699999997</v>
      </c>
      <c r="E259" s="14">
        <v>15.6</v>
      </c>
      <c r="F259" s="14">
        <f>D259/C259*100</f>
        <v>19.241968265553261</v>
      </c>
    </row>
    <row r="260" spans="1:6" ht="14.25" x14ac:dyDescent="0.2">
      <c r="A260" s="12">
        <v>2010</v>
      </c>
      <c r="B260" s="13" t="s">
        <v>24</v>
      </c>
      <c r="C260" s="21">
        <v>86534.8</v>
      </c>
      <c r="D260" s="21">
        <v>9338.9827399999995</v>
      </c>
      <c r="E260" s="14">
        <v>15.6</v>
      </c>
      <c r="F260" s="14">
        <f>D260/C260*100</f>
        <v>10.79217001714917</v>
      </c>
    </row>
    <row r="261" spans="1:6" ht="14.25" x14ac:dyDescent="0.2">
      <c r="A261" s="12">
        <v>2010</v>
      </c>
      <c r="B261" s="13" t="s">
        <v>25</v>
      </c>
      <c r="C261" s="21">
        <v>105991.2</v>
      </c>
      <c r="D261" s="21">
        <v>11855.207609999999</v>
      </c>
      <c r="E261" s="14">
        <v>15.6</v>
      </c>
      <c r="F261" s="14">
        <f>D261/C261*100</f>
        <v>11.18508669587664</v>
      </c>
    </row>
    <row r="262" spans="1:6" ht="14.25" x14ac:dyDescent="0.2">
      <c r="A262" s="12">
        <v>2010</v>
      </c>
      <c r="B262" s="13" t="s">
        <v>26</v>
      </c>
      <c r="C262" s="21">
        <v>15398.3</v>
      </c>
      <c r="D262" s="21">
        <v>3485.8816900000002</v>
      </c>
      <c r="E262" s="14">
        <v>15.6</v>
      </c>
      <c r="F262" s="14">
        <f>D262/C262*100</f>
        <v>22.638094400031175</v>
      </c>
    </row>
    <row r="263" spans="1:6" ht="14.25" x14ac:dyDescent="0.2">
      <c r="A263" s="12">
        <v>2010</v>
      </c>
      <c r="B263" s="13" t="s">
        <v>33</v>
      </c>
      <c r="C263" s="21">
        <v>206589.1</v>
      </c>
      <c r="D263" s="21">
        <v>23362.574430000001</v>
      </c>
      <c r="E263" s="14">
        <v>15.6</v>
      </c>
      <c r="F263" s="14">
        <f>D263/C263*100</f>
        <v>11.308715914828033</v>
      </c>
    </row>
    <row r="264" spans="1:6" ht="14.25" x14ac:dyDescent="0.2">
      <c r="A264" s="12">
        <v>2010</v>
      </c>
      <c r="B264" s="13" t="s">
        <v>27</v>
      </c>
      <c r="C264" s="21">
        <v>37145.599999999999</v>
      </c>
      <c r="D264" s="21">
        <v>7594.9050299999999</v>
      </c>
      <c r="E264" s="14">
        <v>15.6</v>
      </c>
      <c r="F264" s="14">
        <f>D264/C264*100</f>
        <v>20.446311353161615</v>
      </c>
    </row>
    <row r="265" spans="1:6" ht="14.25" x14ac:dyDescent="0.2">
      <c r="A265" s="12">
        <v>2010</v>
      </c>
      <c r="B265" s="13" t="s">
        <v>28</v>
      </c>
      <c r="C265" s="21">
        <v>25831.200000000001</v>
      </c>
      <c r="D265" s="21">
        <v>4489.1048099999998</v>
      </c>
      <c r="E265" s="14">
        <v>15.6</v>
      </c>
      <c r="F265" s="14">
        <f>D265/C265*100</f>
        <v>17.37861504692</v>
      </c>
    </row>
    <row r="266" spans="1:6" ht="14.25" x14ac:dyDescent="0.2">
      <c r="A266" s="10">
        <v>2011</v>
      </c>
      <c r="B266" s="11" t="s">
        <v>1</v>
      </c>
      <c r="C266" s="20">
        <v>2884915.8</v>
      </c>
      <c r="D266" s="20">
        <v>446257.00820999988</v>
      </c>
      <c r="E266" s="4">
        <v>15.5</v>
      </c>
      <c r="F266" s="4">
        <f>D266/C266*100</f>
        <v>15.468631986070438</v>
      </c>
    </row>
    <row r="267" spans="1:6" ht="14.25" x14ac:dyDescent="0.2">
      <c r="A267" s="12">
        <v>2011</v>
      </c>
      <c r="B267" s="13" t="s">
        <v>2</v>
      </c>
      <c r="C267" s="21">
        <v>50923.3</v>
      </c>
      <c r="D267" s="21">
        <v>4972.6735500000004</v>
      </c>
      <c r="E267" s="14">
        <v>15.5</v>
      </c>
      <c r="F267" s="14">
        <f>D267/C267*100</f>
        <v>9.7650261275290493</v>
      </c>
    </row>
    <row r="268" spans="1:6" ht="14.25" x14ac:dyDescent="0.2">
      <c r="A268" s="12">
        <v>2011</v>
      </c>
      <c r="B268" s="13" t="s">
        <v>3</v>
      </c>
      <c r="C268" s="21">
        <v>47224.7</v>
      </c>
      <c r="D268" s="21">
        <v>12711.143050000001</v>
      </c>
      <c r="E268" s="14">
        <v>15.5</v>
      </c>
      <c r="F268" s="14">
        <f>D268/C268*100</f>
        <v>26.91630237989866</v>
      </c>
    </row>
    <row r="269" spans="1:6" ht="14.25" x14ac:dyDescent="0.2">
      <c r="A269" s="12">
        <v>2011</v>
      </c>
      <c r="B269" s="13" t="s">
        <v>4</v>
      </c>
      <c r="C269" s="21">
        <v>19804.8</v>
      </c>
      <c r="D269" s="21">
        <v>3903.6852100000006</v>
      </c>
      <c r="E269" s="14">
        <v>15.5</v>
      </c>
      <c r="F269" s="14">
        <f>D269/C269*100</f>
        <v>19.710803492082732</v>
      </c>
    </row>
    <row r="270" spans="1:6" ht="14.25" x14ac:dyDescent="0.2">
      <c r="A270" s="12">
        <v>2011</v>
      </c>
      <c r="B270" s="13" t="s">
        <v>5</v>
      </c>
      <c r="C270" s="21">
        <v>112390.2</v>
      </c>
      <c r="D270" s="21">
        <v>4545.5742499999997</v>
      </c>
      <c r="E270" s="14">
        <v>15.5</v>
      </c>
      <c r="F270" s="14">
        <f>D270/C270*100</f>
        <v>4.0444578352916896</v>
      </c>
    </row>
    <row r="271" spans="1:6" ht="14.25" x14ac:dyDescent="0.2">
      <c r="A271" s="12">
        <v>2011</v>
      </c>
      <c r="B271" s="13" t="s">
        <v>30</v>
      </c>
      <c r="C271" s="21">
        <v>40627.199999999997</v>
      </c>
      <c r="D271" s="21">
        <v>10446.57733</v>
      </c>
      <c r="E271" s="14">
        <v>15.5</v>
      </c>
      <c r="F271" s="14">
        <f>D271/C271*100</f>
        <v>25.713259417336172</v>
      </c>
    </row>
    <row r="272" spans="1:6" ht="14.25" x14ac:dyDescent="0.2">
      <c r="A272" s="12">
        <v>2011</v>
      </c>
      <c r="B272" s="13" t="s">
        <v>6</v>
      </c>
      <c r="C272" s="21">
        <v>25182</v>
      </c>
      <c r="D272" s="21">
        <v>3095.9373600000004</v>
      </c>
      <c r="E272" s="14">
        <v>15.5</v>
      </c>
      <c r="F272" s="14">
        <f>D272/C272*100</f>
        <v>12.294247319513939</v>
      </c>
    </row>
    <row r="273" spans="1:6" ht="14.25" x14ac:dyDescent="0.2">
      <c r="A273" s="12">
        <v>2011</v>
      </c>
      <c r="B273" s="13" t="s">
        <v>7</v>
      </c>
      <c r="C273" s="21">
        <v>78154.5</v>
      </c>
      <c r="D273" s="21">
        <v>13617.14352</v>
      </c>
      <c r="E273" s="14">
        <v>15.5</v>
      </c>
      <c r="F273" s="14">
        <f>D273/C273*100</f>
        <v>17.423364643110762</v>
      </c>
    </row>
    <row r="274" spans="1:6" ht="14.25" x14ac:dyDescent="0.2">
      <c r="A274" s="12">
        <v>2011</v>
      </c>
      <c r="B274" s="13" t="s">
        <v>8</v>
      </c>
      <c r="C274" s="21">
        <v>53500.800000000003</v>
      </c>
      <c r="D274" s="21">
        <v>13577.94875</v>
      </c>
      <c r="E274" s="14">
        <v>15.5</v>
      </c>
      <c r="F274" s="14">
        <f>D274/C274*100</f>
        <v>25.378963959417426</v>
      </c>
    </row>
    <row r="275" spans="1:6" ht="14.25" x14ac:dyDescent="0.2">
      <c r="A275" s="12">
        <v>2011</v>
      </c>
      <c r="B275" s="13" t="s">
        <v>29</v>
      </c>
      <c r="C275" s="21">
        <v>950934.4</v>
      </c>
      <c r="D275" s="21">
        <v>84781.415979999991</v>
      </c>
      <c r="E275" s="14">
        <v>15.5</v>
      </c>
      <c r="F275" s="14">
        <f>D275/C275*100</f>
        <v>8.9155903898313049</v>
      </c>
    </row>
    <row r="276" spans="1:6" ht="14.25" x14ac:dyDescent="0.2">
      <c r="A276" s="12">
        <v>2011</v>
      </c>
      <c r="B276" s="13" t="s">
        <v>9</v>
      </c>
      <c r="C276" s="21">
        <v>38785.699999999997</v>
      </c>
      <c r="D276" s="21">
        <v>6726.4657999999999</v>
      </c>
      <c r="E276" s="14">
        <v>15.5</v>
      </c>
      <c r="F276" s="14">
        <f>D276/C276*100</f>
        <v>17.342643809445235</v>
      </c>
    </row>
    <row r="277" spans="1:6" ht="14.25" x14ac:dyDescent="0.2">
      <c r="A277" s="12">
        <v>2011</v>
      </c>
      <c r="B277" s="13" t="s">
        <v>10</v>
      </c>
      <c r="C277" s="21">
        <v>57574</v>
      </c>
      <c r="D277" s="21">
        <v>16798.990160000001</v>
      </c>
      <c r="E277" s="14">
        <v>15.5</v>
      </c>
      <c r="F277" s="14">
        <f>D277/C277*100</f>
        <v>29.178084135199917</v>
      </c>
    </row>
    <row r="278" spans="1:6" ht="14.25" x14ac:dyDescent="0.2">
      <c r="A278" s="12">
        <v>2011</v>
      </c>
      <c r="B278" s="13" t="s">
        <v>11</v>
      </c>
      <c r="C278" s="21">
        <v>52558.5</v>
      </c>
      <c r="D278" s="21">
        <v>10238.397000000001</v>
      </c>
      <c r="E278" s="14">
        <v>15.5</v>
      </c>
      <c r="F278" s="14">
        <f>D278/C278*100</f>
        <v>19.480002283170183</v>
      </c>
    </row>
    <row r="279" spans="1:6" ht="14.25" x14ac:dyDescent="0.2">
      <c r="A279" s="12">
        <v>2011</v>
      </c>
      <c r="B279" s="13" t="s">
        <v>12</v>
      </c>
      <c r="C279" s="21">
        <v>61250.6</v>
      </c>
      <c r="D279" s="21">
        <v>7964.1426000000001</v>
      </c>
      <c r="E279" s="14">
        <v>15.5</v>
      </c>
      <c r="F279" s="14">
        <f>D279/C279*100</f>
        <v>13.002554423956663</v>
      </c>
    </row>
    <row r="280" spans="1:6" ht="14.25" x14ac:dyDescent="0.2">
      <c r="A280" s="12">
        <v>2011</v>
      </c>
      <c r="B280" s="13" t="s">
        <v>13</v>
      </c>
      <c r="C280" s="21">
        <v>89785.4</v>
      </c>
      <c r="D280" s="21">
        <v>26645.935979999998</v>
      </c>
      <c r="E280" s="14">
        <v>15.5</v>
      </c>
      <c r="F280" s="14">
        <f>D280/C280*100</f>
        <v>29.677359548434378</v>
      </c>
    </row>
    <row r="281" spans="1:6" ht="14.25" x14ac:dyDescent="0.2">
      <c r="A281" s="12">
        <v>2011</v>
      </c>
      <c r="B281" s="13" t="s">
        <v>14</v>
      </c>
      <c r="C281" s="21">
        <v>114906.4</v>
      </c>
      <c r="D281" s="21">
        <v>41849.617320000005</v>
      </c>
      <c r="E281" s="14">
        <v>15.5</v>
      </c>
      <c r="F281" s="14">
        <f>D281/C281*100</f>
        <v>36.420614796042699</v>
      </c>
    </row>
    <row r="282" spans="1:6" ht="14.25" x14ac:dyDescent="0.2">
      <c r="A282" s="12">
        <v>2011</v>
      </c>
      <c r="B282" s="13" t="s">
        <v>31</v>
      </c>
      <c r="C282" s="21">
        <v>47153</v>
      </c>
      <c r="D282" s="21">
        <v>11788.510630000001</v>
      </c>
      <c r="E282" s="14">
        <v>15.5</v>
      </c>
      <c r="F282" s="14">
        <f>D282/C282*100</f>
        <v>25.000552732593899</v>
      </c>
    </row>
    <row r="283" spans="1:6" ht="14.25" x14ac:dyDescent="0.2">
      <c r="A283" s="12">
        <v>2011</v>
      </c>
      <c r="B283" s="13" t="s">
        <v>15</v>
      </c>
      <c r="C283" s="21">
        <v>24365.5</v>
      </c>
      <c r="D283" s="21">
        <v>6186.8516799999998</v>
      </c>
      <c r="E283" s="14">
        <v>15.5</v>
      </c>
      <c r="F283" s="14">
        <f>D283/C283*100</f>
        <v>25.391851921774638</v>
      </c>
    </row>
    <row r="284" spans="1:6" ht="14.25" x14ac:dyDescent="0.2">
      <c r="A284" s="12">
        <v>2011</v>
      </c>
      <c r="B284" s="13" t="s">
        <v>16</v>
      </c>
      <c r="C284" s="21">
        <v>27893.7</v>
      </c>
      <c r="D284" s="21">
        <v>4206.4193300000006</v>
      </c>
      <c r="E284" s="14">
        <v>15.5</v>
      </c>
      <c r="F284" s="14">
        <f>D284/C284*100</f>
        <v>15.080176993371264</v>
      </c>
    </row>
    <row r="285" spans="1:6" ht="14.25" x14ac:dyDescent="0.2">
      <c r="A285" s="12">
        <v>2011</v>
      </c>
      <c r="B285" s="13" t="s">
        <v>17</v>
      </c>
      <c r="C285" s="21">
        <v>60230.5</v>
      </c>
      <c r="D285" s="21">
        <v>18139.966769999999</v>
      </c>
      <c r="E285" s="14">
        <v>15.5</v>
      </c>
      <c r="F285" s="14">
        <f>D285/C285*100</f>
        <v>30.117576261196565</v>
      </c>
    </row>
    <row r="286" spans="1:6" ht="14.25" x14ac:dyDescent="0.2">
      <c r="A286" s="12">
        <v>2011</v>
      </c>
      <c r="B286" s="13" t="s">
        <v>18</v>
      </c>
      <c r="C286" s="21">
        <v>58762.3</v>
      </c>
      <c r="D286" s="21">
        <v>11507.998970000001</v>
      </c>
      <c r="E286" s="14">
        <v>15.5</v>
      </c>
      <c r="F286" s="14">
        <f>D286/C286*100</f>
        <v>19.583983217130712</v>
      </c>
    </row>
    <row r="287" spans="1:6" ht="14.25" x14ac:dyDescent="0.2">
      <c r="A287" s="12">
        <v>2011</v>
      </c>
      <c r="B287" s="13" t="s">
        <v>19</v>
      </c>
      <c r="C287" s="21">
        <v>59323.6</v>
      </c>
      <c r="D287" s="21">
        <v>15386.02275</v>
      </c>
      <c r="E287" s="14">
        <v>15.5</v>
      </c>
      <c r="F287" s="14">
        <f>D287/C287*100</f>
        <v>25.935753646103741</v>
      </c>
    </row>
    <row r="288" spans="1:6" ht="14.25" x14ac:dyDescent="0.2">
      <c r="A288" s="12">
        <v>2011</v>
      </c>
      <c r="B288" s="13" t="s">
        <v>32</v>
      </c>
      <c r="C288" s="21">
        <v>26433</v>
      </c>
      <c r="D288" s="21">
        <v>5552.7228699999996</v>
      </c>
      <c r="E288" s="14">
        <v>15.5</v>
      </c>
      <c r="F288" s="14">
        <f>D288/C288*100</f>
        <v>21.00678269587258</v>
      </c>
    </row>
    <row r="289" spans="1:6" ht="14.25" x14ac:dyDescent="0.2">
      <c r="A289" s="12">
        <v>2011</v>
      </c>
      <c r="B289" s="13" t="s">
        <v>20</v>
      </c>
      <c r="C289" s="21">
        <v>18896.2</v>
      </c>
      <c r="D289" s="21">
        <v>5442.3610000000008</v>
      </c>
      <c r="E289" s="14">
        <v>15.5</v>
      </c>
      <c r="F289" s="14">
        <f>D289/C289*100</f>
        <v>28.801351594500485</v>
      </c>
    </row>
    <row r="290" spans="1:6" ht="14.25" x14ac:dyDescent="0.2">
      <c r="A290" s="12">
        <v>2011</v>
      </c>
      <c r="B290" s="13" t="s">
        <v>21</v>
      </c>
      <c r="C290" s="21">
        <v>44583.7</v>
      </c>
      <c r="D290" s="21">
        <v>8408.6579600000005</v>
      </c>
      <c r="E290" s="14">
        <v>15.5</v>
      </c>
      <c r="F290" s="14">
        <f>D290/C290*100</f>
        <v>18.860386105235772</v>
      </c>
    </row>
    <row r="291" spans="1:6" ht="14.25" x14ac:dyDescent="0.2">
      <c r="A291" s="12">
        <v>2011</v>
      </c>
      <c r="B291" s="13" t="s">
        <v>22</v>
      </c>
      <c r="C291" s="21">
        <v>49342.2</v>
      </c>
      <c r="D291" s="21">
        <v>10556.8274</v>
      </c>
      <c r="E291" s="14">
        <v>15.5</v>
      </c>
      <c r="F291" s="14">
        <f>D291/C291*100</f>
        <v>21.395129118685428</v>
      </c>
    </row>
    <row r="292" spans="1:6" ht="14.25" x14ac:dyDescent="0.2">
      <c r="A292" s="12">
        <v>2011</v>
      </c>
      <c r="B292" s="13" t="s">
        <v>23</v>
      </c>
      <c r="C292" s="21">
        <v>56364.2</v>
      </c>
      <c r="D292" s="21">
        <v>10252.12905</v>
      </c>
      <c r="E292" s="14">
        <v>15.5</v>
      </c>
      <c r="F292" s="14">
        <f>D292/C292*100</f>
        <v>18.189079326948665</v>
      </c>
    </row>
    <row r="293" spans="1:6" ht="14.25" x14ac:dyDescent="0.2">
      <c r="A293" s="12">
        <v>2011</v>
      </c>
      <c r="B293" s="13" t="s">
        <v>24</v>
      </c>
      <c r="C293" s="21">
        <v>85795.1</v>
      </c>
      <c r="D293" s="21">
        <v>10729.502759999999</v>
      </c>
      <c r="E293" s="14">
        <v>15.5</v>
      </c>
      <c r="F293" s="14">
        <f>D293/C293*100</f>
        <v>12.505962181989414</v>
      </c>
    </row>
    <row r="294" spans="1:6" ht="14.25" x14ac:dyDescent="0.2">
      <c r="A294" s="12">
        <v>2011</v>
      </c>
      <c r="B294" s="13" t="s">
        <v>25</v>
      </c>
      <c r="C294" s="21">
        <v>98034.5</v>
      </c>
      <c r="D294" s="21">
        <v>13371.138919999999</v>
      </c>
      <c r="E294" s="14">
        <v>15.5</v>
      </c>
      <c r="F294" s="14">
        <f>D294/C294*100</f>
        <v>13.639217744773525</v>
      </c>
    </row>
    <row r="295" spans="1:6" ht="14.25" x14ac:dyDescent="0.2">
      <c r="A295" s="12">
        <v>2011</v>
      </c>
      <c r="B295" s="13" t="s">
        <v>26</v>
      </c>
      <c r="C295" s="21">
        <v>15897.2</v>
      </c>
      <c r="D295" s="21">
        <v>4162.0902100000003</v>
      </c>
      <c r="E295" s="14">
        <v>15.5</v>
      </c>
      <c r="F295" s="14">
        <f>D295/C295*100</f>
        <v>26.181278527036206</v>
      </c>
    </row>
    <row r="296" spans="1:6" ht="14.25" x14ac:dyDescent="0.2">
      <c r="A296" s="12">
        <v>2011</v>
      </c>
      <c r="B296" s="13" t="s">
        <v>33</v>
      </c>
      <c r="C296" s="21">
        <v>214633</v>
      </c>
      <c r="D296" s="21">
        <v>25855.180649999998</v>
      </c>
      <c r="E296" s="14">
        <v>15.5</v>
      </c>
      <c r="F296" s="14">
        <f>D296/C296*100</f>
        <v>12.046228049740719</v>
      </c>
    </row>
    <row r="297" spans="1:6" ht="14.25" x14ac:dyDescent="0.2">
      <c r="A297" s="12">
        <v>2011</v>
      </c>
      <c r="B297" s="13" t="s">
        <v>27</v>
      </c>
      <c r="C297" s="21">
        <v>37965.699999999997</v>
      </c>
      <c r="D297" s="21">
        <v>8496.8582499999993</v>
      </c>
      <c r="E297" s="14">
        <v>15.5</v>
      </c>
      <c r="F297" s="14">
        <f>D297/C297*100</f>
        <v>22.380354504197207</v>
      </c>
    </row>
    <row r="298" spans="1:6" ht="14.25" x14ac:dyDescent="0.2">
      <c r="A298" s="12">
        <v>2011</v>
      </c>
      <c r="B298" s="13" t="s">
        <v>28</v>
      </c>
      <c r="C298" s="21">
        <v>26069.7</v>
      </c>
      <c r="D298" s="21">
        <v>5028.0486700000001</v>
      </c>
      <c r="E298" s="14">
        <v>15.5</v>
      </c>
      <c r="F298" s="14">
        <f>D298/C298*100</f>
        <v>19.286944882373021</v>
      </c>
    </row>
    <row r="299" spans="1:6" ht="14.25" x14ac:dyDescent="0.2">
      <c r="A299" s="10">
        <v>2012</v>
      </c>
      <c r="B299" s="11" t="s">
        <v>1</v>
      </c>
      <c r="C299" s="20">
        <v>3122058.4</v>
      </c>
      <c r="D299" s="20">
        <v>493795.08257000009</v>
      </c>
      <c r="E299" s="4">
        <v>15.8</v>
      </c>
      <c r="F299" s="4">
        <f>D299/C299*100</f>
        <v>15.816330744165455</v>
      </c>
    </row>
    <row r="300" spans="1:6" ht="14.25" x14ac:dyDescent="0.2">
      <c r="A300" s="12">
        <v>2012</v>
      </c>
      <c r="B300" s="13" t="s">
        <v>2</v>
      </c>
      <c r="C300" s="21">
        <v>18509.3</v>
      </c>
      <c r="D300" s="21">
        <v>5551.2713700000004</v>
      </c>
      <c r="E300" s="14">
        <v>15.8</v>
      </c>
      <c r="F300" s="14">
        <f>D300/C300*100</f>
        <v>29.991795313707165</v>
      </c>
    </row>
    <row r="301" spans="1:6" ht="14.25" x14ac:dyDescent="0.2">
      <c r="A301" s="12">
        <v>2012</v>
      </c>
      <c r="B301" s="13" t="s">
        <v>3</v>
      </c>
      <c r="C301" s="21">
        <v>51320</v>
      </c>
      <c r="D301" s="21">
        <v>11803.240169999999</v>
      </c>
      <c r="E301" s="14">
        <v>15.8</v>
      </c>
      <c r="F301" s="14">
        <f>D301/C301*100</f>
        <v>22.999298850350737</v>
      </c>
    </row>
    <row r="302" spans="1:6" ht="14.25" x14ac:dyDescent="0.2">
      <c r="A302" s="12">
        <v>2012</v>
      </c>
      <c r="B302" s="13" t="s">
        <v>4</v>
      </c>
      <c r="C302" s="21">
        <v>22956.799999999999</v>
      </c>
      <c r="D302" s="21">
        <v>3827.7158099999997</v>
      </c>
      <c r="E302" s="14">
        <v>15.8</v>
      </c>
      <c r="F302" s="14">
        <f>D302/C302*100</f>
        <v>16.673559947379424</v>
      </c>
    </row>
    <row r="303" spans="1:6" ht="14.25" x14ac:dyDescent="0.2">
      <c r="A303" s="12">
        <v>2012</v>
      </c>
      <c r="B303" s="13" t="s">
        <v>5</v>
      </c>
      <c r="C303" s="21">
        <v>130768.2</v>
      </c>
      <c r="D303" s="21">
        <v>4635.8655799999997</v>
      </c>
      <c r="E303" s="14">
        <v>15.8</v>
      </c>
      <c r="F303" s="14">
        <f>D303/C303*100</f>
        <v>3.5451016225657308</v>
      </c>
    </row>
    <row r="304" spans="1:6" ht="14.25" x14ac:dyDescent="0.2">
      <c r="A304" s="12">
        <v>2012</v>
      </c>
      <c r="B304" s="13" t="s">
        <v>30</v>
      </c>
      <c r="C304" s="21">
        <v>42005</v>
      </c>
      <c r="D304" s="21">
        <v>10752.886500000001</v>
      </c>
      <c r="E304" s="14">
        <v>15.8</v>
      </c>
      <c r="F304" s="14">
        <f>D304/C304*100</f>
        <v>25.599063206761102</v>
      </c>
    </row>
    <row r="305" spans="1:6" ht="14.25" x14ac:dyDescent="0.2">
      <c r="A305" s="12">
        <v>2012</v>
      </c>
      <c r="B305" s="13" t="s">
        <v>6</v>
      </c>
      <c r="C305" s="21">
        <v>33811.699999999997</v>
      </c>
      <c r="D305" s="21">
        <v>3299.5203200000001</v>
      </c>
      <c r="E305" s="14">
        <v>15.8</v>
      </c>
      <c r="F305" s="14">
        <f>D305/C305*100</f>
        <v>9.7585164898541041</v>
      </c>
    </row>
    <row r="306" spans="1:6" ht="14.25" x14ac:dyDescent="0.2">
      <c r="A306" s="12">
        <v>2012</v>
      </c>
      <c r="B306" s="13" t="s">
        <v>7</v>
      </c>
      <c r="C306" s="21">
        <v>75846.600000000006</v>
      </c>
      <c r="D306" s="21">
        <v>15696.75236</v>
      </c>
      <c r="E306" s="14">
        <v>15.8</v>
      </c>
      <c r="F306" s="14">
        <f>D306/C306*100</f>
        <v>20.695393544338174</v>
      </c>
    </row>
    <row r="307" spans="1:6" ht="14.25" x14ac:dyDescent="0.2">
      <c r="A307" s="12">
        <v>2012</v>
      </c>
      <c r="B307" s="13" t="s">
        <v>8</v>
      </c>
      <c r="C307" s="21">
        <v>54501.9</v>
      </c>
      <c r="D307" s="21">
        <v>14511.000050000002</v>
      </c>
      <c r="E307" s="14">
        <v>15.8</v>
      </c>
      <c r="F307" s="14">
        <f>D307/C307*100</f>
        <v>26.624759962496725</v>
      </c>
    </row>
    <row r="308" spans="1:6" ht="14.25" x14ac:dyDescent="0.2">
      <c r="A308" s="12">
        <v>2012</v>
      </c>
      <c r="B308" s="13" t="s">
        <v>29</v>
      </c>
      <c r="C308" s="21">
        <v>1153737.1000000001</v>
      </c>
      <c r="D308" s="21">
        <v>101362.95432999999</v>
      </c>
      <c r="E308" s="14">
        <v>15.8</v>
      </c>
      <c r="F308" s="14">
        <f>D308/C308*100</f>
        <v>8.7856197334730748</v>
      </c>
    </row>
    <row r="309" spans="1:6" ht="14.25" x14ac:dyDescent="0.2">
      <c r="A309" s="12">
        <v>2012</v>
      </c>
      <c r="B309" s="13" t="s">
        <v>9</v>
      </c>
      <c r="C309" s="21">
        <v>33160.5</v>
      </c>
      <c r="D309" s="21">
        <v>6733.2988800000003</v>
      </c>
      <c r="E309" s="14">
        <v>15.8</v>
      </c>
      <c r="F309" s="14">
        <f>D309/C309*100</f>
        <v>20.305178993079114</v>
      </c>
    </row>
    <row r="310" spans="1:6" ht="14.25" x14ac:dyDescent="0.2">
      <c r="A310" s="12">
        <v>2012</v>
      </c>
      <c r="B310" s="13" t="s">
        <v>10</v>
      </c>
      <c r="C310" s="21">
        <v>65432.4</v>
      </c>
      <c r="D310" s="21">
        <v>18140.912840000001</v>
      </c>
      <c r="E310" s="14">
        <v>15.8</v>
      </c>
      <c r="F310" s="14">
        <f>D310/C310*100</f>
        <v>27.724663683435118</v>
      </c>
    </row>
    <row r="311" spans="1:6" ht="14.25" x14ac:dyDescent="0.2">
      <c r="A311" s="12">
        <v>2012</v>
      </c>
      <c r="B311" s="13" t="s">
        <v>11</v>
      </c>
      <c r="C311" s="21">
        <v>53710.400000000001</v>
      </c>
      <c r="D311" s="21">
        <v>10971.741170000001</v>
      </c>
      <c r="E311" s="14">
        <v>15.8</v>
      </c>
      <c r="F311" s="14">
        <f>D311/C311*100</f>
        <v>20.427591620989606</v>
      </c>
    </row>
    <row r="312" spans="1:6" ht="14.25" x14ac:dyDescent="0.2">
      <c r="A312" s="12">
        <v>2012</v>
      </c>
      <c r="B312" s="13" t="s">
        <v>12</v>
      </c>
      <c r="C312" s="21">
        <v>60974.2</v>
      </c>
      <c r="D312" s="21">
        <v>8626.9820700000018</v>
      </c>
      <c r="E312" s="14">
        <v>15.8</v>
      </c>
      <c r="F312" s="14">
        <f>D312/C312*100</f>
        <v>14.148577709916657</v>
      </c>
    </row>
    <row r="313" spans="1:6" ht="14.25" x14ac:dyDescent="0.2">
      <c r="A313" s="12">
        <v>2012</v>
      </c>
      <c r="B313" s="13" t="s">
        <v>13</v>
      </c>
      <c r="C313" s="21">
        <v>82807.8</v>
      </c>
      <c r="D313" s="21">
        <v>27038.053179999999</v>
      </c>
      <c r="E313" s="14">
        <v>15.8</v>
      </c>
      <c r="F313" s="14">
        <f>D313/C313*100</f>
        <v>32.651577725769791</v>
      </c>
    </row>
    <row r="314" spans="1:6" ht="14.25" x14ac:dyDescent="0.2">
      <c r="A314" s="12">
        <v>2012</v>
      </c>
      <c r="B314" s="13" t="s">
        <v>14</v>
      </c>
      <c r="C314" s="21">
        <v>141173.20000000001</v>
      </c>
      <c r="D314" s="21">
        <v>50815.374970000004</v>
      </c>
      <c r="E314" s="14">
        <v>15.8</v>
      </c>
      <c r="F314" s="14">
        <f>D314/C314*100</f>
        <v>35.995057822589551</v>
      </c>
    </row>
    <row r="315" spans="1:6" ht="14.25" x14ac:dyDescent="0.2">
      <c r="A315" s="12">
        <v>2012</v>
      </c>
      <c r="B315" s="13" t="s">
        <v>31</v>
      </c>
      <c r="C315" s="21">
        <v>48750.6</v>
      </c>
      <c r="D315" s="21">
        <v>12328.827229999999</v>
      </c>
      <c r="E315" s="14">
        <v>15.8</v>
      </c>
      <c r="F315" s="14">
        <f>D315/C315*100</f>
        <v>25.289590753754826</v>
      </c>
    </row>
    <row r="316" spans="1:6" ht="14.25" x14ac:dyDescent="0.2">
      <c r="A316" s="12">
        <v>2012</v>
      </c>
      <c r="B316" s="13" t="s">
        <v>15</v>
      </c>
      <c r="C316" s="21">
        <v>23761.1</v>
      </c>
      <c r="D316" s="21">
        <v>6796.6616799999993</v>
      </c>
      <c r="E316" s="14">
        <v>15.8</v>
      </c>
      <c r="F316" s="14">
        <f>D316/C316*100</f>
        <v>28.604154184781006</v>
      </c>
    </row>
    <row r="317" spans="1:6" ht="14.25" x14ac:dyDescent="0.2">
      <c r="A317" s="12">
        <v>2012</v>
      </c>
      <c r="B317" s="13" t="s">
        <v>16</v>
      </c>
      <c r="C317" s="21">
        <v>21585.7</v>
      </c>
      <c r="D317" s="21">
        <v>4563.5054299999993</v>
      </c>
      <c r="E317" s="14">
        <v>15.8</v>
      </c>
      <c r="F317" s="14">
        <f>D317/C317*100</f>
        <v>21.141336301347646</v>
      </c>
    </row>
    <row r="318" spans="1:6" ht="14.25" x14ac:dyDescent="0.2">
      <c r="A318" s="12">
        <v>2012</v>
      </c>
      <c r="B318" s="13" t="s">
        <v>17</v>
      </c>
      <c r="C318" s="21">
        <v>74644.899999999994</v>
      </c>
      <c r="D318" s="21">
        <v>20191.366419999998</v>
      </c>
      <c r="E318" s="14">
        <v>15.8</v>
      </c>
      <c r="F318" s="14">
        <f>D318/C318*100</f>
        <v>27.049894125385659</v>
      </c>
    </row>
    <row r="319" spans="1:6" ht="14.25" x14ac:dyDescent="0.2">
      <c r="A319" s="12">
        <v>2012</v>
      </c>
      <c r="B319" s="13" t="s">
        <v>18</v>
      </c>
      <c r="C319" s="21">
        <v>59391.199999999997</v>
      </c>
      <c r="D319" s="21">
        <v>12386.165140000001</v>
      </c>
      <c r="E319" s="14">
        <v>15.8</v>
      </c>
      <c r="F319" s="14">
        <f>D319/C319*100</f>
        <v>20.855219527472084</v>
      </c>
    </row>
    <row r="320" spans="1:6" ht="14.25" x14ac:dyDescent="0.2">
      <c r="A320" s="12">
        <v>2012</v>
      </c>
      <c r="B320" s="13" t="s">
        <v>19</v>
      </c>
      <c r="C320" s="21">
        <v>64944.4</v>
      </c>
      <c r="D320" s="21">
        <v>15989.54219</v>
      </c>
      <c r="E320" s="14">
        <v>15.8</v>
      </c>
      <c r="F320" s="14">
        <f>D320/C320*100</f>
        <v>24.620355550286092</v>
      </c>
    </row>
    <row r="321" spans="1:6" ht="14.25" x14ac:dyDescent="0.2">
      <c r="A321" s="12">
        <v>2012</v>
      </c>
      <c r="B321" s="13" t="s">
        <v>32</v>
      </c>
      <c r="C321" s="21">
        <v>24510.3</v>
      </c>
      <c r="D321" s="21">
        <v>6060.93001</v>
      </c>
      <c r="E321" s="14">
        <v>15.8</v>
      </c>
      <c r="F321" s="14">
        <f>D321/C321*100</f>
        <v>24.728093944178571</v>
      </c>
    </row>
    <row r="322" spans="1:6" ht="14.25" x14ac:dyDescent="0.2">
      <c r="A322" s="12">
        <v>2012</v>
      </c>
      <c r="B322" s="13" t="s">
        <v>20</v>
      </c>
      <c r="C322" s="21">
        <v>18750.099999999999</v>
      </c>
      <c r="D322" s="21">
        <v>5715.0489100000004</v>
      </c>
      <c r="E322" s="14">
        <v>15.8</v>
      </c>
      <c r="F322" s="14">
        <f>D322/C322*100</f>
        <v>30.48009829280911</v>
      </c>
    </row>
    <row r="323" spans="1:6" ht="14.25" x14ac:dyDescent="0.2">
      <c r="A323" s="12">
        <v>2012</v>
      </c>
      <c r="B323" s="13" t="s">
        <v>21</v>
      </c>
      <c r="C323" s="21">
        <v>43448.5</v>
      </c>
      <c r="D323" s="21">
        <v>8712.8592000000008</v>
      </c>
      <c r="E323" s="14">
        <v>15.8</v>
      </c>
      <c r="F323" s="14">
        <f>D323/C323*100</f>
        <v>20.053302645660956</v>
      </c>
    </row>
    <row r="324" spans="1:6" ht="14.25" x14ac:dyDescent="0.2">
      <c r="A324" s="12">
        <v>2012</v>
      </c>
      <c r="B324" s="13" t="s">
        <v>22</v>
      </c>
      <c r="C324" s="21">
        <v>51608.800000000003</v>
      </c>
      <c r="D324" s="21">
        <v>10826.707989999999</v>
      </c>
      <c r="E324" s="14">
        <v>15.8</v>
      </c>
      <c r="F324" s="14">
        <f>D324/C324*100</f>
        <v>20.978414514578905</v>
      </c>
    </row>
    <row r="325" spans="1:6" ht="14.25" x14ac:dyDescent="0.2">
      <c r="A325" s="12">
        <v>2012</v>
      </c>
      <c r="B325" s="13" t="s">
        <v>23</v>
      </c>
      <c r="C325" s="21">
        <v>56823.3</v>
      </c>
      <c r="D325" s="21">
        <v>14950.886519999998</v>
      </c>
      <c r="E325" s="14">
        <v>15.8</v>
      </c>
      <c r="F325" s="14">
        <f>D325/C325*100</f>
        <v>26.311190163190094</v>
      </c>
    </row>
    <row r="326" spans="1:6" ht="14.25" x14ac:dyDescent="0.2">
      <c r="A326" s="12">
        <v>2012</v>
      </c>
      <c r="B326" s="13" t="s">
        <v>24</v>
      </c>
      <c r="C326" s="21">
        <v>124528.7</v>
      </c>
      <c r="D326" s="21">
        <v>10667.89661</v>
      </c>
      <c r="E326" s="14">
        <v>15.8</v>
      </c>
      <c r="F326" s="14">
        <f>D326/C326*100</f>
        <v>8.5666168602097343</v>
      </c>
    </row>
    <row r="327" spans="1:6" ht="14.25" x14ac:dyDescent="0.2">
      <c r="A327" s="12">
        <v>2012</v>
      </c>
      <c r="B327" s="13" t="s">
        <v>25</v>
      </c>
      <c r="C327" s="21">
        <v>89745.8</v>
      </c>
      <c r="D327" s="21">
        <v>14485.003199999999</v>
      </c>
      <c r="E327" s="14">
        <v>15.8</v>
      </c>
      <c r="F327" s="14">
        <f>D327/C327*100</f>
        <v>16.140034631147081</v>
      </c>
    </row>
    <row r="328" spans="1:6" ht="14.25" x14ac:dyDescent="0.2">
      <c r="A328" s="12">
        <v>2012</v>
      </c>
      <c r="B328" s="13" t="s">
        <v>26</v>
      </c>
      <c r="C328" s="21">
        <v>14476.9</v>
      </c>
      <c r="D328" s="21">
        <v>4400.7322000000004</v>
      </c>
      <c r="E328" s="14">
        <v>15.8</v>
      </c>
      <c r="F328" s="14">
        <f>D328/C328*100</f>
        <v>30.398304885714488</v>
      </c>
    </row>
    <row r="329" spans="1:6" ht="14.25" x14ac:dyDescent="0.2">
      <c r="A329" s="12">
        <v>2012</v>
      </c>
      <c r="B329" s="13" t="s">
        <v>33</v>
      </c>
      <c r="C329" s="21">
        <v>231172.8</v>
      </c>
      <c r="D329" s="21">
        <v>26234.89473</v>
      </c>
      <c r="E329" s="14">
        <v>15.8</v>
      </c>
      <c r="F329" s="14">
        <f>D329/C329*100</f>
        <v>11.348607937439008</v>
      </c>
    </row>
    <row r="330" spans="1:6" ht="14.25" x14ac:dyDescent="0.2">
      <c r="A330" s="12">
        <v>2012</v>
      </c>
      <c r="B330" s="13" t="s">
        <v>27</v>
      </c>
      <c r="C330" s="21">
        <v>37816.5</v>
      </c>
      <c r="D330" s="21">
        <v>9194.7973999999995</v>
      </c>
      <c r="E330" s="14">
        <v>15.8</v>
      </c>
      <c r="F330" s="14">
        <f>D330/C330*100</f>
        <v>24.314247484563616</v>
      </c>
    </row>
    <row r="331" spans="1:6" ht="14.25" x14ac:dyDescent="0.2">
      <c r="A331" s="12">
        <v>2012</v>
      </c>
      <c r="B331" s="13" t="s">
        <v>28</v>
      </c>
      <c r="C331" s="21">
        <v>22176.9</v>
      </c>
      <c r="D331" s="21">
        <v>5399.4280600000002</v>
      </c>
      <c r="E331" s="14">
        <v>15.8</v>
      </c>
      <c r="F331" s="14">
        <f>D331/C331*100</f>
        <v>24.347082144032754</v>
      </c>
    </row>
    <row r="332" spans="1:6" ht="14.25" x14ac:dyDescent="0.2">
      <c r="A332" s="10">
        <v>2013</v>
      </c>
      <c r="B332" s="11" t="s">
        <v>1</v>
      </c>
      <c r="C332" s="20">
        <v>3343528.7</v>
      </c>
      <c r="D332" s="20">
        <v>524372.61205</v>
      </c>
      <c r="E332" s="4">
        <v>15.7</v>
      </c>
      <c r="F332" s="4">
        <f>D332/C332*100</f>
        <v>15.683209539968953</v>
      </c>
    </row>
    <row r="333" spans="1:6" ht="14.25" x14ac:dyDescent="0.2">
      <c r="A333" s="12">
        <v>2013</v>
      </c>
      <c r="B333" s="13" t="s">
        <v>2</v>
      </c>
      <c r="C333" s="21">
        <v>21185.8</v>
      </c>
      <c r="D333" s="21">
        <v>6031.2496499999997</v>
      </c>
      <c r="E333" s="14">
        <v>15.7</v>
      </c>
      <c r="F333" s="14">
        <f>D333/C333*100</f>
        <v>28.46835923118315</v>
      </c>
    </row>
    <row r="334" spans="1:6" ht="14.25" x14ac:dyDescent="0.2">
      <c r="A334" s="12">
        <v>2013</v>
      </c>
      <c r="B334" s="13" t="s">
        <v>3</v>
      </c>
      <c r="C334" s="21">
        <v>57461</v>
      </c>
      <c r="D334" s="21">
        <v>17678.61937</v>
      </c>
      <c r="E334" s="14">
        <v>15.7</v>
      </c>
      <c r="F334" s="14">
        <f>D334/C334*100</f>
        <v>30.76629256365187</v>
      </c>
    </row>
    <row r="335" spans="1:6" ht="14.25" x14ac:dyDescent="0.2">
      <c r="A335" s="12">
        <v>2013</v>
      </c>
      <c r="B335" s="13" t="s">
        <v>4</v>
      </c>
      <c r="C335" s="21">
        <v>24607.8</v>
      </c>
      <c r="D335" s="21">
        <v>4177.2462000000005</v>
      </c>
      <c r="E335" s="14">
        <v>15.7</v>
      </c>
      <c r="F335" s="14">
        <f>D335/C335*100</f>
        <v>16.975293199717164</v>
      </c>
    </row>
    <row r="336" spans="1:6" ht="14.25" x14ac:dyDescent="0.2">
      <c r="A336" s="12">
        <v>2013</v>
      </c>
      <c r="B336" s="13" t="s">
        <v>5</v>
      </c>
      <c r="C336" s="21">
        <v>122802.1</v>
      </c>
      <c r="D336" s="21">
        <v>4671.9795099999992</v>
      </c>
      <c r="E336" s="14">
        <v>15.7</v>
      </c>
      <c r="F336" s="14">
        <f>D336/C336*100</f>
        <v>3.8044785146182347</v>
      </c>
    </row>
    <row r="337" spans="1:6" ht="14.25" x14ac:dyDescent="0.2">
      <c r="A337" s="12">
        <v>2013</v>
      </c>
      <c r="B337" s="13" t="s">
        <v>30</v>
      </c>
      <c r="C337" s="21">
        <v>49926.5</v>
      </c>
      <c r="D337" s="21">
        <v>11278.798019999998</v>
      </c>
      <c r="E337" s="14">
        <v>15.7</v>
      </c>
      <c r="F337" s="14">
        <f>D337/C337*100</f>
        <v>22.590804522648288</v>
      </c>
    </row>
    <row r="338" spans="1:6" ht="14.25" x14ac:dyDescent="0.2">
      <c r="A338" s="12">
        <v>2013</v>
      </c>
      <c r="B338" s="13" t="s">
        <v>6</v>
      </c>
      <c r="C338" s="21">
        <v>36227.199999999997</v>
      </c>
      <c r="D338" s="21">
        <v>3446.39804</v>
      </c>
      <c r="E338" s="14">
        <v>15.7</v>
      </c>
      <c r="F338" s="14">
        <f>D338/C338*100</f>
        <v>9.5132884683331866</v>
      </c>
    </row>
    <row r="339" spans="1:6" ht="14.25" x14ac:dyDescent="0.2">
      <c r="A339" s="12">
        <v>2013</v>
      </c>
      <c r="B339" s="13" t="s">
        <v>7</v>
      </c>
      <c r="C339" s="21">
        <v>81896.2</v>
      </c>
      <c r="D339" s="21">
        <v>16192.568569999999</v>
      </c>
      <c r="E339" s="14">
        <v>15.7</v>
      </c>
      <c r="F339" s="14">
        <f>D339/C339*100</f>
        <v>19.772063380230094</v>
      </c>
    </row>
    <row r="340" spans="1:6" ht="14.25" x14ac:dyDescent="0.2">
      <c r="A340" s="12">
        <v>2013</v>
      </c>
      <c r="B340" s="13" t="s">
        <v>8</v>
      </c>
      <c r="C340" s="21">
        <v>61809.599999999999</v>
      </c>
      <c r="D340" s="21">
        <v>15466.604869999999</v>
      </c>
      <c r="E340" s="14">
        <v>15.7</v>
      </c>
      <c r="F340" s="14">
        <f>D340/C340*100</f>
        <v>25.022981656571147</v>
      </c>
    </row>
    <row r="341" spans="1:6" ht="14.25" x14ac:dyDescent="0.2">
      <c r="A341" s="12">
        <v>2013</v>
      </c>
      <c r="B341" s="13" t="s">
        <v>29</v>
      </c>
      <c r="C341" s="21">
        <v>1172294</v>
      </c>
      <c r="D341" s="21">
        <v>99900.394100000005</v>
      </c>
      <c r="E341" s="14">
        <v>15.7</v>
      </c>
      <c r="F341" s="14">
        <f>D341/C341*100</f>
        <v>8.521786693440383</v>
      </c>
    </row>
    <row r="342" spans="1:6" ht="14.25" x14ac:dyDescent="0.2">
      <c r="A342" s="12">
        <v>2013</v>
      </c>
      <c r="B342" s="13" t="s">
        <v>9</v>
      </c>
      <c r="C342" s="21">
        <v>40007.300000000003</v>
      </c>
      <c r="D342" s="21">
        <v>7114.4748899999995</v>
      </c>
      <c r="E342" s="14">
        <v>15.7</v>
      </c>
      <c r="F342" s="14">
        <f>D342/C342*100</f>
        <v>17.782941838114542</v>
      </c>
    </row>
    <row r="343" spans="1:6" ht="14.25" x14ac:dyDescent="0.2">
      <c r="A343" s="12">
        <v>2013</v>
      </c>
      <c r="B343" s="13" t="s">
        <v>10</v>
      </c>
      <c r="C343" s="21">
        <v>76418.399999999994</v>
      </c>
      <c r="D343" s="21">
        <v>19575.577270000002</v>
      </c>
      <c r="E343" s="14">
        <v>15.7</v>
      </c>
      <c r="F343" s="14">
        <f>D343/C343*100</f>
        <v>25.616313963652736</v>
      </c>
    </row>
    <row r="344" spans="1:6" ht="14.25" x14ac:dyDescent="0.2">
      <c r="A344" s="12">
        <v>2013</v>
      </c>
      <c r="B344" s="13" t="s">
        <v>11</v>
      </c>
      <c r="C344" s="21">
        <v>61433.3</v>
      </c>
      <c r="D344" s="21">
        <v>11747.654640000001</v>
      </c>
      <c r="E344" s="14">
        <v>15.7</v>
      </c>
      <c r="F344" s="14">
        <f>D344/C344*100</f>
        <v>19.122616952043924</v>
      </c>
    </row>
    <row r="345" spans="1:6" ht="14.25" x14ac:dyDescent="0.2">
      <c r="A345" s="12">
        <v>2013</v>
      </c>
      <c r="B345" s="13" t="s">
        <v>12</v>
      </c>
      <c r="C345" s="21">
        <v>65448.2</v>
      </c>
      <c r="D345" s="21">
        <v>9246.330149999998</v>
      </c>
      <c r="E345" s="14">
        <v>15.7</v>
      </c>
      <c r="F345" s="14">
        <f>D345/C345*100</f>
        <v>14.12770733190523</v>
      </c>
    </row>
    <row r="346" spans="1:6" ht="14.25" x14ac:dyDescent="0.2">
      <c r="A346" s="12">
        <v>2013</v>
      </c>
      <c r="B346" s="13" t="s">
        <v>13</v>
      </c>
      <c r="C346" s="21">
        <v>93398.6</v>
      </c>
      <c r="D346" s="21">
        <v>28263.561290000005</v>
      </c>
      <c r="E346" s="14">
        <v>15.7</v>
      </c>
      <c r="F346" s="14">
        <f>D346/C346*100</f>
        <v>30.261225853492451</v>
      </c>
    </row>
    <row r="347" spans="1:6" ht="14.25" x14ac:dyDescent="0.2">
      <c r="A347" s="12">
        <v>2013</v>
      </c>
      <c r="B347" s="13" t="s">
        <v>14</v>
      </c>
      <c r="C347" s="21">
        <v>165508</v>
      </c>
      <c r="D347" s="21">
        <v>54877.598050000001</v>
      </c>
      <c r="E347" s="14">
        <v>15.7</v>
      </c>
      <c r="F347" s="14">
        <f>D347/C347*100</f>
        <v>33.157066758102324</v>
      </c>
    </row>
    <row r="348" spans="1:6" ht="14.25" x14ac:dyDescent="0.2">
      <c r="A348" s="12">
        <v>2013</v>
      </c>
      <c r="B348" s="13" t="s">
        <v>31</v>
      </c>
      <c r="C348" s="21">
        <v>57293.5</v>
      </c>
      <c r="D348" s="21">
        <v>13921.725890000002</v>
      </c>
      <c r="E348" s="14">
        <v>15.7</v>
      </c>
      <c r="F348" s="14">
        <f>D348/C348*100</f>
        <v>24.298962168483339</v>
      </c>
    </row>
    <row r="349" spans="1:6" ht="14.25" x14ac:dyDescent="0.2">
      <c r="A349" s="12">
        <v>2013</v>
      </c>
      <c r="B349" s="13" t="s">
        <v>15</v>
      </c>
      <c r="C349" s="21">
        <v>28843.7</v>
      </c>
      <c r="D349" s="21">
        <v>7209.5906900000009</v>
      </c>
      <c r="E349" s="14">
        <v>15.7</v>
      </c>
      <c r="F349" s="14">
        <f>D349/C349*100</f>
        <v>24.995373998481472</v>
      </c>
    </row>
    <row r="350" spans="1:6" ht="14.25" x14ac:dyDescent="0.2">
      <c r="A350" s="12">
        <v>2013</v>
      </c>
      <c r="B350" s="13" t="s">
        <v>16</v>
      </c>
      <c r="C350" s="21">
        <v>22148.400000000001</v>
      </c>
      <c r="D350" s="21">
        <v>4821.0091000000002</v>
      </c>
      <c r="E350" s="14">
        <v>15.7</v>
      </c>
      <c r="F350" s="14">
        <f>D350/C350*100</f>
        <v>21.766850427118889</v>
      </c>
    </row>
    <row r="351" spans="1:6" ht="14.25" x14ac:dyDescent="0.2">
      <c r="A351" s="12">
        <v>2013</v>
      </c>
      <c r="B351" s="13" t="s">
        <v>17</v>
      </c>
      <c r="C351" s="21">
        <v>85612.800000000003</v>
      </c>
      <c r="D351" s="21">
        <v>21232.54393</v>
      </c>
      <c r="E351" s="14">
        <v>15.7</v>
      </c>
      <c r="F351" s="14">
        <f>D351/C351*100</f>
        <v>24.800665239310007</v>
      </c>
    </row>
    <row r="352" spans="1:6" ht="14.25" x14ac:dyDescent="0.2">
      <c r="A352" s="12">
        <v>2013</v>
      </c>
      <c r="B352" s="13" t="s">
        <v>18</v>
      </c>
      <c r="C352" s="21">
        <v>66191.199999999997</v>
      </c>
      <c r="D352" s="21">
        <v>12723.81279</v>
      </c>
      <c r="E352" s="14">
        <v>15.7</v>
      </c>
      <c r="F352" s="14">
        <f>D352/C352*100</f>
        <v>19.222816310929549</v>
      </c>
    </row>
    <row r="353" spans="1:6" ht="14.25" x14ac:dyDescent="0.2">
      <c r="A353" s="12">
        <v>2013</v>
      </c>
      <c r="B353" s="13" t="s">
        <v>19</v>
      </c>
      <c r="C353" s="21">
        <v>74835.5</v>
      </c>
      <c r="D353" s="21">
        <v>17281.37441</v>
      </c>
      <c r="E353" s="14">
        <v>15.7</v>
      </c>
      <c r="F353" s="14">
        <f>D353/C353*100</f>
        <v>23.09248205731237</v>
      </c>
    </row>
    <row r="354" spans="1:6" ht="14.25" x14ac:dyDescent="0.2">
      <c r="A354" s="12">
        <v>2013</v>
      </c>
      <c r="B354" s="13" t="s">
        <v>32</v>
      </c>
      <c r="C354" s="21">
        <v>28252.5</v>
      </c>
      <c r="D354" s="21">
        <v>6669.1363799999999</v>
      </c>
      <c r="E354" s="14">
        <v>15.7</v>
      </c>
      <c r="F354" s="14">
        <f>D354/C354*100</f>
        <v>23.605473427130342</v>
      </c>
    </row>
    <row r="355" spans="1:6" ht="14.25" x14ac:dyDescent="0.2">
      <c r="A355" s="12">
        <v>2013</v>
      </c>
      <c r="B355" s="13" t="s">
        <v>20</v>
      </c>
      <c r="C355" s="21">
        <v>22255.9</v>
      </c>
      <c r="D355" s="21">
        <v>6186.9136199999994</v>
      </c>
      <c r="E355" s="14">
        <v>15.7</v>
      </c>
      <c r="F355" s="14">
        <f>D355/C355*100</f>
        <v>27.798981932880711</v>
      </c>
    </row>
    <row r="356" spans="1:6" ht="14.25" x14ac:dyDescent="0.2">
      <c r="A356" s="12">
        <v>2013</v>
      </c>
      <c r="B356" s="13" t="s">
        <v>21</v>
      </c>
      <c r="C356" s="21">
        <v>47679.199999999997</v>
      </c>
      <c r="D356" s="21">
        <v>9721.7530100000004</v>
      </c>
      <c r="E356" s="14">
        <v>15.7</v>
      </c>
      <c r="F356" s="14">
        <f>D356/C356*100</f>
        <v>20.389924768033023</v>
      </c>
    </row>
    <row r="357" spans="1:6" ht="14.25" x14ac:dyDescent="0.2">
      <c r="A357" s="12">
        <v>2013</v>
      </c>
      <c r="B357" s="13" t="s">
        <v>22</v>
      </c>
      <c r="C357" s="21">
        <v>60615.8</v>
      </c>
      <c r="D357" s="21">
        <v>11917.17496</v>
      </c>
      <c r="E357" s="14">
        <v>15.7</v>
      </c>
      <c r="F357" s="14">
        <f>D357/C357*100</f>
        <v>19.660179293187586</v>
      </c>
    </row>
    <row r="358" spans="1:6" ht="14.25" x14ac:dyDescent="0.2">
      <c r="A358" s="12">
        <v>2013</v>
      </c>
      <c r="B358" s="13" t="s">
        <v>23</v>
      </c>
      <c r="C358" s="21">
        <v>64758.8</v>
      </c>
      <c r="D358" s="21">
        <v>17244.262440000002</v>
      </c>
      <c r="E358" s="14">
        <v>15.7</v>
      </c>
      <c r="F358" s="14">
        <f>D358/C358*100</f>
        <v>26.628446543172512</v>
      </c>
    </row>
    <row r="359" spans="1:6" ht="14.25" x14ac:dyDescent="0.2">
      <c r="A359" s="12">
        <v>2013</v>
      </c>
      <c r="B359" s="13" t="s">
        <v>24</v>
      </c>
      <c r="C359" s="21">
        <v>178508.6</v>
      </c>
      <c r="D359" s="21">
        <v>11564.82526</v>
      </c>
      <c r="E359" s="14">
        <v>15.7</v>
      </c>
      <c r="F359" s="14">
        <f>D359/C359*100</f>
        <v>6.4785815697394975</v>
      </c>
    </row>
    <row r="360" spans="1:6" ht="14.25" x14ac:dyDescent="0.2">
      <c r="A360" s="12">
        <v>2013</v>
      </c>
      <c r="B360" s="13" t="s">
        <v>25</v>
      </c>
      <c r="C360" s="21">
        <v>92918.8</v>
      </c>
      <c r="D360" s="21">
        <v>15530.414129999997</v>
      </c>
      <c r="E360" s="14">
        <v>15.7</v>
      </c>
      <c r="F360" s="14">
        <f>D360/C360*100</f>
        <v>16.713963299138598</v>
      </c>
    </row>
    <row r="361" spans="1:6" ht="14.25" x14ac:dyDescent="0.2">
      <c r="A361" s="12">
        <v>2013</v>
      </c>
      <c r="B361" s="13" t="s">
        <v>26</v>
      </c>
      <c r="C361" s="21">
        <v>16665.8</v>
      </c>
      <c r="D361" s="21">
        <v>4677.5316899999998</v>
      </c>
      <c r="E361" s="14">
        <v>15.7</v>
      </c>
      <c r="F361" s="14">
        <f>D361/C361*100</f>
        <v>28.066649605779499</v>
      </c>
    </row>
    <row r="362" spans="1:6" ht="14.25" x14ac:dyDescent="0.2">
      <c r="A362" s="12">
        <v>2013</v>
      </c>
      <c r="B362" s="13" t="s">
        <v>33</v>
      </c>
      <c r="C362" s="21">
        <v>232923.8</v>
      </c>
      <c r="D362" s="21">
        <v>27786.172460000002</v>
      </c>
      <c r="E362" s="14">
        <v>15.7</v>
      </c>
      <c r="F362" s="14">
        <f>D362/C362*100</f>
        <v>11.929297246567334</v>
      </c>
    </row>
    <row r="363" spans="1:6" ht="14.25" x14ac:dyDescent="0.2">
      <c r="A363" s="12">
        <v>2013</v>
      </c>
      <c r="B363" s="13" t="s">
        <v>27</v>
      </c>
      <c r="C363" s="21">
        <v>47693.5</v>
      </c>
      <c r="D363" s="21">
        <v>10329.843530000002</v>
      </c>
      <c r="E363" s="14">
        <v>15.7</v>
      </c>
      <c r="F363" s="14">
        <f>D363/C363*100</f>
        <v>21.658807866900105</v>
      </c>
    </row>
    <row r="364" spans="1:6" ht="14.25" x14ac:dyDescent="0.2">
      <c r="A364" s="12">
        <v>2013</v>
      </c>
      <c r="B364" s="13" t="s">
        <v>28</v>
      </c>
      <c r="C364" s="21">
        <v>26591.8</v>
      </c>
      <c r="D364" s="21">
        <v>5788.1427899999999</v>
      </c>
      <c r="E364" s="14">
        <v>15.7</v>
      </c>
      <c r="F364" s="14">
        <f>D364/C364*100</f>
        <v>21.766645319233749</v>
      </c>
    </row>
    <row r="365" spans="1:6" ht="14.25" x14ac:dyDescent="0.2">
      <c r="A365" s="10">
        <v>2014</v>
      </c>
      <c r="B365" s="11" t="s">
        <v>1</v>
      </c>
      <c r="C365" s="20">
        <v>3612054.6</v>
      </c>
      <c r="D365" s="20">
        <v>523853.03773999994</v>
      </c>
      <c r="E365" s="4">
        <v>14.5</v>
      </c>
      <c r="F365" s="4">
        <f>D365/C365*100</f>
        <v>14.502910275498049</v>
      </c>
    </row>
    <row r="366" spans="1:6" ht="14.25" x14ac:dyDescent="0.2">
      <c r="A366" s="12">
        <v>2014</v>
      </c>
      <c r="B366" s="13" t="s">
        <v>2</v>
      </c>
      <c r="C366" s="21">
        <v>23414</v>
      </c>
      <c r="D366" s="21">
        <v>5825.6231200000002</v>
      </c>
      <c r="E366" s="14">
        <v>14.5</v>
      </c>
      <c r="F366" s="14">
        <f>D366/C366*100</f>
        <v>24.880939267105152</v>
      </c>
    </row>
    <row r="367" spans="1:6" ht="14.25" x14ac:dyDescent="0.2">
      <c r="A367" s="12">
        <v>2014</v>
      </c>
      <c r="B367" s="13" t="s">
        <v>3</v>
      </c>
      <c r="C367" s="21">
        <v>63587.199999999997</v>
      </c>
      <c r="D367" s="21">
        <v>14108.5502</v>
      </c>
      <c r="E367" s="14">
        <v>14.5</v>
      </c>
      <c r="F367" s="14">
        <f>D367/C367*100</f>
        <v>22.187720484625835</v>
      </c>
    </row>
    <row r="368" spans="1:6" ht="14.25" x14ac:dyDescent="0.2">
      <c r="A368" s="12">
        <v>2014</v>
      </c>
      <c r="B368" s="13" t="s">
        <v>4</v>
      </c>
      <c r="C368" s="21">
        <v>26872.3</v>
      </c>
      <c r="D368" s="21">
        <v>4271.5630799999999</v>
      </c>
      <c r="E368" s="14">
        <v>14.5</v>
      </c>
      <c r="F368" s="14">
        <f>D368/C368*100</f>
        <v>15.895785176557272</v>
      </c>
    </row>
    <row r="369" spans="1:6" ht="14.25" x14ac:dyDescent="0.2">
      <c r="A369" s="12">
        <v>2014</v>
      </c>
      <c r="B369" s="13" t="s">
        <v>5</v>
      </c>
      <c r="C369" s="21">
        <v>153792.70000000001</v>
      </c>
      <c r="D369" s="21">
        <v>5157.0905299999995</v>
      </c>
      <c r="E369" s="14">
        <v>14.5</v>
      </c>
      <c r="F369" s="14">
        <f>D369/C369*100</f>
        <v>3.3532739395302893</v>
      </c>
    </row>
    <row r="370" spans="1:6" ht="14.25" x14ac:dyDescent="0.2">
      <c r="A370" s="12">
        <v>2014</v>
      </c>
      <c r="B370" s="13" t="s">
        <v>30</v>
      </c>
      <c r="C370" s="21">
        <v>56261.599999999999</v>
      </c>
      <c r="D370" s="21">
        <v>12859.26044</v>
      </c>
      <c r="E370" s="14">
        <v>14.5</v>
      </c>
      <c r="F370" s="14">
        <f>D370/C370*100</f>
        <v>22.856193993771949</v>
      </c>
    </row>
    <row r="371" spans="1:6" ht="14.25" x14ac:dyDescent="0.2">
      <c r="A371" s="12">
        <v>2014</v>
      </c>
      <c r="B371" s="13" t="s">
        <v>6</v>
      </c>
      <c r="C371" s="21">
        <v>31411.1</v>
      </c>
      <c r="D371" s="21">
        <v>3439.4329500000003</v>
      </c>
      <c r="E371" s="14">
        <v>14.5</v>
      </c>
      <c r="F371" s="14">
        <f>D371/C371*100</f>
        <v>10.949737353992699</v>
      </c>
    </row>
    <row r="372" spans="1:6" ht="14.25" x14ac:dyDescent="0.2">
      <c r="A372" s="12">
        <v>2014</v>
      </c>
      <c r="B372" s="13" t="s">
        <v>7</v>
      </c>
      <c r="C372" s="21">
        <v>90194.7</v>
      </c>
      <c r="D372" s="21">
        <v>15909.08339</v>
      </c>
      <c r="E372" s="14">
        <v>14.5</v>
      </c>
      <c r="F372" s="14">
        <f>D372/C372*100</f>
        <v>17.638601148404508</v>
      </c>
    </row>
    <row r="373" spans="1:6" ht="14.25" x14ac:dyDescent="0.2">
      <c r="A373" s="12">
        <v>2014</v>
      </c>
      <c r="B373" s="13" t="s">
        <v>8</v>
      </c>
      <c r="C373" s="21">
        <v>69188</v>
      </c>
      <c r="D373" s="21">
        <v>15791.64746</v>
      </c>
      <c r="E373" s="14">
        <v>14.5</v>
      </c>
      <c r="F373" s="14">
        <f>D373/C373*100</f>
        <v>22.824257761461524</v>
      </c>
    </row>
    <row r="374" spans="1:6" ht="14.25" x14ac:dyDescent="0.2">
      <c r="A374" s="12">
        <v>2014</v>
      </c>
      <c r="B374" s="13" t="s">
        <v>29</v>
      </c>
      <c r="C374" s="21">
        <v>1264779.6000000001</v>
      </c>
      <c r="D374" s="21">
        <v>84374.071029999992</v>
      </c>
      <c r="E374" s="14">
        <v>14.5</v>
      </c>
      <c r="F374" s="14">
        <f>D374/C374*100</f>
        <v>6.6710493298595255</v>
      </c>
    </row>
    <row r="375" spans="1:6" ht="14.25" x14ac:dyDescent="0.2">
      <c r="A375" s="12">
        <v>2014</v>
      </c>
      <c r="B375" s="13" t="s">
        <v>9</v>
      </c>
      <c r="C375" s="21">
        <v>43426.5</v>
      </c>
      <c r="D375" s="21">
        <v>7202.3146300000008</v>
      </c>
      <c r="E375" s="14">
        <v>14.5</v>
      </c>
      <c r="F375" s="14">
        <f>D375/C375*100</f>
        <v>16.585068172659554</v>
      </c>
    </row>
    <row r="376" spans="1:6" ht="14.25" x14ac:dyDescent="0.2">
      <c r="A376" s="12">
        <v>2014</v>
      </c>
      <c r="B376" s="13" t="s">
        <v>10</v>
      </c>
      <c r="C376" s="21">
        <v>85054.3</v>
      </c>
      <c r="D376" s="21">
        <v>19605.864150000001</v>
      </c>
      <c r="E376" s="14">
        <v>14.5</v>
      </c>
      <c r="F376" s="14">
        <f>D376/C376*100</f>
        <v>23.050997010145284</v>
      </c>
    </row>
    <row r="377" spans="1:6" ht="14.25" x14ac:dyDescent="0.2">
      <c r="A377" s="12">
        <v>2014</v>
      </c>
      <c r="B377" s="13" t="s">
        <v>11</v>
      </c>
      <c r="C377" s="21">
        <v>77214.100000000006</v>
      </c>
      <c r="D377" s="21">
        <v>12770.472460000001</v>
      </c>
      <c r="E377" s="14">
        <v>14.5</v>
      </c>
      <c r="F377" s="14">
        <f>D377/C377*100</f>
        <v>16.539042040249125</v>
      </c>
    </row>
    <row r="378" spans="1:6" ht="14.25" x14ac:dyDescent="0.2">
      <c r="A378" s="12">
        <v>2014</v>
      </c>
      <c r="B378" s="13" t="s">
        <v>12</v>
      </c>
      <c r="C378" s="21">
        <v>65266.400000000001</v>
      </c>
      <c r="D378" s="21">
        <v>9650.5940599999994</v>
      </c>
      <c r="E378" s="14">
        <v>14.5</v>
      </c>
      <c r="F378" s="14">
        <f>D378/C378*100</f>
        <v>14.786466022333084</v>
      </c>
    </row>
    <row r="379" spans="1:6" ht="14.25" x14ac:dyDescent="0.2">
      <c r="A379" s="12">
        <v>2014</v>
      </c>
      <c r="B379" s="13" t="s">
        <v>13</v>
      </c>
      <c r="C379" s="21">
        <v>104890.7</v>
      </c>
      <c r="D379" s="21">
        <v>30845.700430000001</v>
      </c>
      <c r="E379" s="14">
        <v>14.5</v>
      </c>
      <c r="F379" s="14">
        <f>D379/C379*100</f>
        <v>29.407469327595297</v>
      </c>
    </row>
    <row r="380" spans="1:6" ht="14.25" x14ac:dyDescent="0.2">
      <c r="A380" s="12">
        <v>2014</v>
      </c>
      <c r="B380" s="13" t="s">
        <v>14</v>
      </c>
      <c r="C380" s="21">
        <v>192249.8</v>
      </c>
      <c r="D380" s="21">
        <v>64027.697169999999</v>
      </c>
      <c r="E380" s="14">
        <v>14.5</v>
      </c>
      <c r="F380" s="14">
        <f>D380/C380*100</f>
        <v>33.304428493553701</v>
      </c>
    </row>
    <row r="381" spans="1:6" ht="14.25" x14ac:dyDescent="0.2">
      <c r="A381" s="12">
        <v>2014</v>
      </c>
      <c r="B381" s="13" t="s">
        <v>31</v>
      </c>
      <c r="C381" s="21">
        <v>65592</v>
      </c>
      <c r="D381" s="21">
        <v>14748.060819999999</v>
      </c>
      <c r="E381" s="14">
        <v>14.5</v>
      </c>
      <c r="F381" s="14">
        <f>D381/C381*100</f>
        <v>22.484542047810706</v>
      </c>
    </row>
    <row r="382" spans="1:6" ht="14.25" x14ac:dyDescent="0.2">
      <c r="A382" s="12">
        <v>2014</v>
      </c>
      <c r="B382" s="13" t="s">
        <v>15</v>
      </c>
      <c r="C382" s="21">
        <v>32190</v>
      </c>
      <c r="D382" s="21">
        <v>7470.7029899999998</v>
      </c>
      <c r="E382" s="14">
        <v>14.5</v>
      </c>
      <c r="F382" s="14">
        <f>D382/C382*100</f>
        <v>23.208148462255355</v>
      </c>
    </row>
    <row r="383" spans="1:6" ht="14.25" x14ac:dyDescent="0.2">
      <c r="A383" s="12">
        <v>2014</v>
      </c>
      <c r="B383" s="13" t="s">
        <v>16</v>
      </c>
      <c r="C383" s="21">
        <v>24821.8</v>
      </c>
      <c r="D383" s="21">
        <v>4712.7578400000002</v>
      </c>
      <c r="E383" s="14">
        <v>14.5</v>
      </c>
      <c r="F383" s="14">
        <f>D383/C383*100</f>
        <v>18.986366178117624</v>
      </c>
    </row>
    <row r="384" spans="1:6" ht="14.25" x14ac:dyDescent="0.2">
      <c r="A384" s="12">
        <v>2014</v>
      </c>
      <c r="B384" s="13" t="s">
        <v>17</v>
      </c>
      <c r="C384" s="21">
        <v>92950.6</v>
      </c>
      <c r="D384" s="21">
        <v>20943.189139999999</v>
      </c>
      <c r="E384" s="14">
        <v>14.5</v>
      </c>
      <c r="F384" s="14">
        <f>D384/C384*100</f>
        <v>22.531526574330879</v>
      </c>
    </row>
    <row r="385" spans="1:6" ht="14.25" x14ac:dyDescent="0.2">
      <c r="A385" s="12">
        <v>2014</v>
      </c>
      <c r="B385" s="13" t="s">
        <v>18</v>
      </c>
      <c r="C385" s="21">
        <v>75758.5</v>
      </c>
      <c r="D385" s="21">
        <v>13533.187449999998</v>
      </c>
      <c r="E385" s="14">
        <v>14.5</v>
      </c>
      <c r="F385" s="14">
        <f>D385/C385*100</f>
        <v>17.863589498208118</v>
      </c>
    </row>
    <row r="386" spans="1:6" ht="14.25" x14ac:dyDescent="0.2">
      <c r="A386" s="12">
        <v>2014</v>
      </c>
      <c r="B386" s="13" t="s">
        <v>19</v>
      </c>
      <c r="C386" s="21">
        <v>84361.9</v>
      </c>
      <c r="D386" s="21">
        <v>19006.105439999999</v>
      </c>
      <c r="E386" s="14">
        <v>14.5</v>
      </c>
      <c r="F386" s="14">
        <f>D386/C386*100</f>
        <v>22.529252470605808</v>
      </c>
    </row>
    <row r="387" spans="1:6" ht="14.25" x14ac:dyDescent="0.2">
      <c r="A387" s="12">
        <v>2014</v>
      </c>
      <c r="B387" s="13" t="s">
        <v>32</v>
      </c>
      <c r="C387" s="21">
        <v>33048.800000000003</v>
      </c>
      <c r="D387" s="21">
        <v>6503.1786599999996</v>
      </c>
      <c r="E387" s="14">
        <v>14.5</v>
      </c>
      <c r="F387" s="14">
        <f>D387/C387*100</f>
        <v>19.677503146861607</v>
      </c>
    </row>
    <row r="388" spans="1:6" ht="14.25" x14ac:dyDescent="0.2">
      <c r="A388" s="12">
        <v>2014</v>
      </c>
      <c r="B388" s="13" t="s">
        <v>20</v>
      </c>
      <c r="C388" s="21">
        <v>23789.7</v>
      </c>
      <c r="D388" s="21">
        <v>6270.3044399999999</v>
      </c>
      <c r="E388" s="14">
        <v>14.5</v>
      </c>
      <c r="F388" s="14">
        <f>D388/C388*100</f>
        <v>26.357223672429665</v>
      </c>
    </row>
    <row r="389" spans="1:6" ht="14.25" x14ac:dyDescent="0.2">
      <c r="A389" s="12">
        <v>2014</v>
      </c>
      <c r="B389" s="13" t="s">
        <v>21</v>
      </c>
      <c r="C389" s="21">
        <v>48971.7</v>
      </c>
      <c r="D389" s="21">
        <v>9680.9818799999994</v>
      </c>
      <c r="E389" s="14">
        <v>14.5</v>
      </c>
      <c r="F389" s="14">
        <f>D389/C389*100</f>
        <v>19.768523208301939</v>
      </c>
    </row>
    <row r="390" spans="1:6" ht="14.25" x14ac:dyDescent="0.2">
      <c r="A390" s="12">
        <v>2014</v>
      </c>
      <c r="B390" s="13" t="s">
        <v>22</v>
      </c>
      <c r="C390" s="21">
        <v>59801.599999999999</v>
      </c>
      <c r="D390" s="21">
        <v>12002.52175</v>
      </c>
      <c r="E390" s="14">
        <v>14.5</v>
      </c>
      <c r="F390" s="14">
        <f>D390/C390*100</f>
        <v>20.070569600144477</v>
      </c>
    </row>
    <row r="391" spans="1:6" ht="14.25" x14ac:dyDescent="0.2">
      <c r="A391" s="12">
        <v>2014</v>
      </c>
      <c r="B391" s="13" t="s">
        <v>23</v>
      </c>
      <c r="C391" s="21">
        <v>66648.600000000006</v>
      </c>
      <c r="D391" s="21">
        <v>15450.68201</v>
      </c>
      <c r="E391" s="14">
        <v>14.5</v>
      </c>
      <c r="F391" s="14">
        <f>D391/C391*100</f>
        <v>23.182305419768756</v>
      </c>
    </row>
    <row r="392" spans="1:6" ht="14.25" x14ac:dyDescent="0.2">
      <c r="A392" s="12">
        <v>2014</v>
      </c>
      <c r="B392" s="13" t="s">
        <v>24</v>
      </c>
      <c r="C392" s="21">
        <v>167271.20000000001</v>
      </c>
      <c r="D392" s="21">
        <v>11194.496639999999</v>
      </c>
      <c r="E392" s="14">
        <v>14.5</v>
      </c>
      <c r="F392" s="14">
        <f>D392/C392*100</f>
        <v>6.6924232264729362</v>
      </c>
    </row>
    <row r="393" spans="1:6" ht="14.25" x14ac:dyDescent="0.2">
      <c r="A393" s="12">
        <v>2014</v>
      </c>
      <c r="B393" s="13" t="s">
        <v>25</v>
      </c>
      <c r="C393" s="21">
        <v>100990.1</v>
      </c>
      <c r="D393" s="21">
        <v>16043.903010000002</v>
      </c>
      <c r="E393" s="14">
        <v>14.5</v>
      </c>
      <c r="F393" s="14">
        <f>D393/C393*100</f>
        <v>15.886609687484219</v>
      </c>
    </row>
    <row r="394" spans="1:6" ht="14.25" x14ac:dyDescent="0.2">
      <c r="A394" s="12">
        <v>2014</v>
      </c>
      <c r="B394" s="13" t="s">
        <v>26</v>
      </c>
      <c r="C394" s="21">
        <v>18107.900000000001</v>
      </c>
      <c r="D394" s="21">
        <v>4762.8883000000005</v>
      </c>
      <c r="E394" s="14">
        <v>14.5</v>
      </c>
      <c r="F394" s="14">
        <f>D394/C394*100</f>
        <v>26.302819763749525</v>
      </c>
    </row>
    <row r="395" spans="1:6" ht="14.25" x14ac:dyDescent="0.2">
      <c r="A395" s="12">
        <v>2014</v>
      </c>
      <c r="B395" s="13" t="s">
        <v>33</v>
      </c>
      <c r="C395" s="21">
        <v>231455.1</v>
      </c>
      <c r="D395" s="21">
        <v>28793.43244</v>
      </c>
      <c r="E395" s="14">
        <v>14.5</v>
      </c>
      <c r="F395" s="14">
        <f>D395/C395*100</f>
        <v>12.440180596582232</v>
      </c>
    </row>
    <row r="396" spans="1:6" ht="14.25" x14ac:dyDescent="0.2">
      <c r="A396" s="12">
        <v>2014</v>
      </c>
      <c r="B396" s="13" t="s">
        <v>27</v>
      </c>
      <c r="C396" s="21">
        <v>49013.2</v>
      </c>
      <c r="D396" s="21">
        <v>10631.42777</v>
      </c>
      <c r="E396" s="14">
        <v>14.5</v>
      </c>
      <c r="F396" s="14">
        <f>D396/C396*100</f>
        <v>21.690948091534526</v>
      </c>
    </row>
    <row r="397" spans="1:6" ht="14.25" x14ac:dyDescent="0.2">
      <c r="A397" s="12">
        <v>2014</v>
      </c>
      <c r="B397" s="13" t="s">
        <v>28</v>
      </c>
      <c r="C397" s="21">
        <v>28223.200000000001</v>
      </c>
      <c r="D397" s="21">
        <v>6032.6997099999999</v>
      </c>
      <c r="E397" s="14">
        <v>14.5</v>
      </c>
      <c r="F397" s="14">
        <f>D397/C397*100</f>
        <v>21.374967083817566</v>
      </c>
    </row>
    <row r="398" spans="1:6" ht="14.25" x14ac:dyDescent="0.2">
      <c r="A398" s="10">
        <v>2015</v>
      </c>
      <c r="B398" s="11" t="s">
        <v>1</v>
      </c>
      <c r="C398" s="20">
        <v>3853981.9462700002</v>
      </c>
      <c r="D398" s="20">
        <v>570887.62398000003</v>
      </c>
      <c r="E398" s="4">
        <v>14.8</v>
      </c>
      <c r="F398" s="4">
        <f>D398/C398*100</f>
        <v>14.812929378990013</v>
      </c>
    </row>
    <row r="399" spans="1:6" ht="14.25" x14ac:dyDescent="0.2">
      <c r="A399" s="12">
        <v>2015</v>
      </c>
      <c r="B399" s="13" t="s">
        <v>2</v>
      </c>
      <c r="C399" s="21">
        <v>26573.724999999999</v>
      </c>
      <c r="D399" s="21">
        <v>6456.4243000000006</v>
      </c>
      <c r="E399" s="14">
        <v>14.8</v>
      </c>
      <c r="F399" s="14">
        <f>D399/C399*100</f>
        <v>24.296271222796207</v>
      </c>
    </row>
    <row r="400" spans="1:6" ht="14.25" x14ac:dyDescent="0.2">
      <c r="A400" s="12">
        <v>2015</v>
      </c>
      <c r="B400" s="13" t="s">
        <v>3</v>
      </c>
      <c r="C400" s="21">
        <v>66924.742400000003</v>
      </c>
      <c r="D400" s="21">
        <v>15435.51496</v>
      </c>
      <c r="E400" s="14">
        <v>14.8</v>
      </c>
      <c r="F400" s="14">
        <f>D400/C400*100</f>
        <v>23.063988603413733</v>
      </c>
    </row>
    <row r="401" spans="1:6" ht="14.25" x14ac:dyDescent="0.2">
      <c r="A401" s="12">
        <v>2015</v>
      </c>
      <c r="B401" s="13" t="s">
        <v>4</v>
      </c>
      <c r="C401" s="21">
        <v>26909.2052</v>
      </c>
      <c r="D401" s="21">
        <v>4811.58043</v>
      </c>
      <c r="E401" s="14">
        <v>14.8</v>
      </c>
      <c r="F401" s="14">
        <f>D401/C401*100</f>
        <v>17.880797274532657</v>
      </c>
    </row>
    <row r="402" spans="1:6" ht="14.25" x14ac:dyDescent="0.2">
      <c r="A402" s="12">
        <v>2015</v>
      </c>
      <c r="B402" s="13" t="s">
        <v>5</v>
      </c>
      <c r="C402" s="21">
        <v>182754.16323000001</v>
      </c>
      <c r="D402" s="21">
        <v>5291.7437100000006</v>
      </c>
      <c r="E402" s="14">
        <v>14.8</v>
      </c>
      <c r="F402" s="14">
        <f>D402/C402*100</f>
        <v>2.8955530295308396</v>
      </c>
    </row>
    <row r="403" spans="1:6" ht="14.25" x14ac:dyDescent="0.2">
      <c r="A403" s="12">
        <v>2015</v>
      </c>
      <c r="B403" s="13" t="s">
        <v>30</v>
      </c>
      <c r="C403" s="21">
        <v>60740.069689999997</v>
      </c>
      <c r="D403" s="21">
        <v>14156.20919</v>
      </c>
      <c r="E403" s="14">
        <v>14.8</v>
      </c>
      <c r="F403" s="14">
        <f>D403/C403*100</f>
        <v>23.306211636320565</v>
      </c>
    </row>
    <row r="404" spans="1:6" ht="14.25" x14ac:dyDescent="0.2">
      <c r="A404" s="12">
        <v>2015</v>
      </c>
      <c r="B404" s="13" t="s">
        <v>6</v>
      </c>
      <c r="C404" s="21">
        <v>29563.631300000001</v>
      </c>
      <c r="D404" s="21">
        <v>3835.2259000000004</v>
      </c>
      <c r="E404" s="14">
        <v>14.8</v>
      </c>
      <c r="F404" s="14">
        <f>D404/C404*100</f>
        <v>12.972783556531503</v>
      </c>
    </row>
    <row r="405" spans="1:6" ht="14.25" x14ac:dyDescent="0.2">
      <c r="A405" s="12">
        <v>2015</v>
      </c>
      <c r="B405" s="13" t="s">
        <v>7</v>
      </c>
      <c r="C405" s="21">
        <v>97044.741460000005</v>
      </c>
      <c r="D405" s="21">
        <v>16966.649969999999</v>
      </c>
      <c r="E405" s="14">
        <v>14.8</v>
      </c>
      <c r="F405" s="14">
        <f>D405/C405*100</f>
        <v>17.483327498990072</v>
      </c>
    </row>
    <row r="406" spans="1:6" ht="14.25" x14ac:dyDescent="0.2">
      <c r="A406" s="12">
        <v>2015</v>
      </c>
      <c r="B406" s="13" t="s">
        <v>8</v>
      </c>
      <c r="C406" s="21">
        <v>72142.233779999995</v>
      </c>
      <c r="D406" s="21">
        <v>17378.937890000001</v>
      </c>
      <c r="E406" s="14">
        <v>14.8</v>
      </c>
      <c r="F406" s="14">
        <f>D406/C406*100</f>
        <v>24.089825029534872</v>
      </c>
    </row>
    <row r="407" spans="1:6" ht="14.25" x14ac:dyDescent="0.2">
      <c r="A407" s="12">
        <v>2015</v>
      </c>
      <c r="B407" s="13" t="s">
        <v>29</v>
      </c>
      <c r="C407" s="21">
        <v>1395450.68823</v>
      </c>
      <c r="D407" s="21">
        <v>94094.343159999989</v>
      </c>
      <c r="E407" s="14">
        <v>14.8</v>
      </c>
      <c r="F407" s="14">
        <f>D407/C407*100</f>
        <v>6.7429357377973673</v>
      </c>
    </row>
    <row r="408" spans="1:6" ht="14.25" x14ac:dyDescent="0.2">
      <c r="A408" s="12">
        <v>2015</v>
      </c>
      <c r="B408" s="13" t="s">
        <v>9</v>
      </c>
      <c r="C408" s="21">
        <v>45850.97597</v>
      </c>
      <c r="D408" s="21">
        <v>7845.8190599999998</v>
      </c>
      <c r="E408" s="14">
        <v>14.8</v>
      </c>
      <c r="F408" s="14">
        <f>D408/C408*100</f>
        <v>17.111563917709123</v>
      </c>
    </row>
    <row r="409" spans="1:6" ht="14.25" x14ac:dyDescent="0.2">
      <c r="A409" s="12">
        <v>2015</v>
      </c>
      <c r="B409" s="13" t="s">
        <v>10</v>
      </c>
      <c r="C409" s="21">
        <v>84712.739300000001</v>
      </c>
      <c r="D409" s="21">
        <v>20756.68605</v>
      </c>
      <c r="E409" s="14">
        <v>14.8</v>
      </c>
      <c r="F409" s="14">
        <f>D409/C409*100</f>
        <v>24.502437557228184</v>
      </c>
    </row>
    <row r="410" spans="1:6" ht="14.25" x14ac:dyDescent="0.2">
      <c r="A410" s="12">
        <v>2015</v>
      </c>
      <c r="B410" s="13" t="s">
        <v>11</v>
      </c>
      <c r="C410" s="21">
        <v>70923.592040000003</v>
      </c>
      <c r="D410" s="21">
        <v>13257.82962</v>
      </c>
      <c r="E410" s="14">
        <v>14.8</v>
      </c>
      <c r="F410" s="14">
        <f>D410/C410*100</f>
        <v>18.693116406911191</v>
      </c>
    </row>
    <row r="411" spans="1:6" ht="14.25" x14ac:dyDescent="0.2">
      <c r="A411" s="12">
        <v>2015</v>
      </c>
      <c r="B411" s="13" t="s">
        <v>12</v>
      </c>
      <c r="C411" s="21">
        <v>64521.748679999997</v>
      </c>
      <c r="D411" s="21">
        <v>10234.81638</v>
      </c>
      <c r="E411" s="14">
        <v>14.8</v>
      </c>
      <c r="F411" s="14">
        <f>D411/C411*100</f>
        <v>15.862583685944825</v>
      </c>
    </row>
    <row r="412" spans="1:6" ht="14.25" x14ac:dyDescent="0.2">
      <c r="A412" s="12">
        <v>2015</v>
      </c>
      <c r="B412" s="13" t="s">
        <v>13</v>
      </c>
      <c r="C412" s="21">
        <v>116158.11328999999</v>
      </c>
      <c r="D412" s="21">
        <v>32346.683360000003</v>
      </c>
      <c r="E412" s="14">
        <v>14.8</v>
      </c>
      <c r="F412" s="14">
        <f>D412/C412*100</f>
        <v>27.847114974434351</v>
      </c>
    </row>
    <row r="413" spans="1:6" ht="14.25" x14ac:dyDescent="0.2">
      <c r="A413" s="12">
        <v>2015</v>
      </c>
      <c r="B413" s="13" t="s">
        <v>14</v>
      </c>
      <c r="C413" s="21">
        <v>230472.21885</v>
      </c>
      <c r="D413" s="21">
        <v>68873.512419999999</v>
      </c>
      <c r="E413" s="14">
        <v>14.8</v>
      </c>
      <c r="F413" s="14">
        <f>D413/C413*100</f>
        <v>29.88365051703931</v>
      </c>
    </row>
    <row r="414" spans="1:6" ht="14.25" x14ac:dyDescent="0.2">
      <c r="A414" s="12">
        <v>2015</v>
      </c>
      <c r="B414" s="13" t="s">
        <v>31</v>
      </c>
      <c r="C414" s="21">
        <v>69377.018060000002</v>
      </c>
      <c r="D414" s="21">
        <v>15630.257989999998</v>
      </c>
      <c r="E414" s="14">
        <v>14.8</v>
      </c>
      <c r="F414" s="14">
        <f>D414/C414*100</f>
        <v>22.529446244694938</v>
      </c>
    </row>
    <row r="415" spans="1:6" ht="14.25" x14ac:dyDescent="0.2">
      <c r="A415" s="12">
        <v>2015</v>
      </c>
      <c r="B415" s="13" t="s">
        <v>15</v>
      </c>
      <c r="C415" s="21">
        <v>36677.272929999999</v>
      </c>
      <c r="D415" s="21">
        <v>7974.2746900000002</v>
      </c>
      <c r="E415" s="14">
        <v>14.8</v>
      </c>
      <c r="F415" s="14">
        <f>D415/C415*100</f>
        <v>21.741732830625693</v>
      </c>
    </row>
    <row r="416" spans="1:6" ht="14.25" x14ac:dyDescent="0.2">
      <c r="A416" s="12">
        <v>2015</v>
      </c>
      <c r="B416" s="13" t="s">
        <v>16</v>
      </c>
      <c r="C416" s="21">
        <v>26721.147110000002</v>
      </c>
      <c r="D416" s="21">
        <v>5297.1694100000004</v>
      </c>
      <c r="E416" s="14">
        <v>14.8</v>
      </c>
      <c r="F416" s="14">
        <f>D416/C416*100</f>
        <v>19.823884761360457</v>
      </c>
    </row>
    <row r="417" spans="1:6" ht="14.25" x14ac:dyDescent="0.2">
      <c r="A417" s="12">
        <v>2015</v>
      </c>
      <c r="B417" s="13" t="s">
        <v>17</v>
      </c>
      <c r="C417" s="21">
        <v>106081.60984999999</v>
      </c>
      <c r="D417" s="21">
        <v>22664.493859999999</v>
      </c>
      <c r="E417" s="14">
        <v>14.8</v>
      </c>
      <c r="F417" s="14">
        <f>D417/C417*100</f>
        <v>21.36514886232187</v>
      </c>
    </row>
    <row r="418" spans="1:6" ht="14.25" x14ac:dyDescent="0.2">
      <c r="A418" s="12">
        <v>2015</v>
      </c>
      <c r="B418" s="13" t="s">
        <v>18</v>
      </c>
      <c r="C418" s="21">
        <v>80632.570609999995</v>
      </c>
      <c r="D418" s="21">
        <v>15574.019069999998</v>
      </c>
      <c r="E418" s="14">
        <v>14.8</v>
      </c>
      <c r="F418" s="14">
        <f>D418/C418*100</f>
        <v>19.31479915892514</v>
      </c>
    </row>
    <row r="419" spans="1:6" ht="14.25" x14ac:dyDescent="0.2">
      <c r="A419" s="12">
        <v>2015</v>
      </c>
      <c r="B419" s="13" t="s">
        <v>19</v>
      </c>
      <c r="C419" s="21">
        <v>89233.850179999994</v>
      </c>
      <c r="D419" s="21">
        <v>20952.238669999999</v>
      </c>
      <c r="E419" s="14">
        <v>14.8</v>
      </c>
      <c r="F419" s="14">
        <f>D419/C419*100</f>
        <v>23.480146410510962</v>
      </c>
    </row>
    <row r="420" spans="1:6" ht="14.25" x14ac:dyDescent="0.2">
      <c r="A420" s="12">
        <v>2015</v>
      </c>
      <c r="B420" s="13" t="s">
        <v>32</v>
      </c>
      <c r="C420" s="21">
        <v>36785.653380000003</v>
      </c>
      <c r="D420" s="21">
        <v>6983.1707399999996</v>
      </c>
      <c r="E420" s="14">
        <v>14.8</v>
      </c>
      <c r="F420" s="14">
        <f>D420/C420*100</f>
        <v>18.983408199558259</v>
      </c>
    </row>
    <row r="421" spans="1:6" ht="14.25" x14ac:dyDescent="0.2">
      <c r="A421" s="12">
        <v>2015</v>
      </c>
      <c r="B421" s="13" t="s">
        <v>20</v>
      </c>
      <c r="C421" s="21">
        <v>26297.489379999999</v>
      </c>
      <c r="D421" s="21">
        <v>6574.2842499999997</v>
      </c>
      <c r="E421" s="14">
        <v>14.8</v>
      </c>
      <c r="F421" s="14">
        <f>D421/C421*100</f>
        <v>24.999665006044012</v>
      </c>
    </row>
    <row r="422" spans="1:6" ht="14.25" x14ac:dyDescent="0.2">
      <c r="A422" s="12">
        <v>2015</v>
      </c>
      <c r="B422" s="13" t="s">
        <v>21</v>
      </c>
      <c r="C422" s="21">
        <v>55558.11894</v>
      </c>
      <c r="D422" s="21">
        <v>9764.1531899999991</v>
      </c>
      <c r="E422" s="14">
        <v>14.8</v>
      </c>
      <c r="F422" s="14">
        <f>D422/C422*100</f>
        <v>17.574664830796014</v>
      </c>
    </row>
    <row r="423" spans="1:6" ht="14.25" x14ac:dyDescent="0.2">
      <c r="A423" s="12">
        <v>2015</v>
      </c>
      <c r="B423" s="13" t="s">
        <v>22</v>
      </c>
      <c r="C423" s="21">
        <v>64949.02491</v>
      </c>
      <c r="D423" s="21">
        <v>12681.85446</v>
      </c>
      <c r="E423" s="14">
        <v>14.8</v>
      </c>
      <c r="F423" s="14">
        <f>D423/C423*100</f>
        <v>19.525858128853006</v>
      </c>
    </row>
    <row r="424" spans="1:6" ht="14.25" x14ac:dyDescent="0.2">
      <c r="A424" s="12">
        <v>2015</v>
      </c>
      <c r="B424" s="13" t="s">
        <v>23</v>
      </c>
      <c r="C424" s="21">
        <v>67113.944149999996</v>
      </c>
      <c r="D424" s="21">
        <v>18910.379110000002</v>
      </c>
      <c r="E424" s="14">
        <v>14.8</v>
      </c>
      <c r="F424" s="14">
        <f>D424/C424*100</f>
        <v>28.176527768559112</v>
      </c>
    </row>
    <row r="425" spans="1:6" ht="14.25" x14ac:dyDescent="0.2">
      <c r="A425" s="12">
        <v>2015</v>
      </c>
      <c r="B425" s="13" t="s">
        <v>24</v>
      </c>
      <c r="C425" s="21">
        <v>118373.34779</v>
      </c>
      <c r="D425" s="21">
        <v>11980.46514</v>
      </c>
      <c r="E425" s="14">
        <v>14.8</v>
      </c>
      <c r="F425" s="14">
        <f>D425/C425*100</f>
        <v>10.120914347420435</v>
      </c>
    </row>
    <row r="426" spans="1:6" ht="14.25" x14ac:dyDescent="0.2">
      <c r="A426" s="12">
        <v>2015</v>
      </c>
      <c r="B426" s="13" t="s">
        <v>25</v>
      </c>
      <c r="C426" s="21">
        <v>111384.82343</v>
      </c>
      <c r="D426" s="21">
        <v>17800.697250000001</v>
      </c>
      <c r="E426" s="14">
        <v>14.8</v>
      </c>
      <c r="F426" s="14">
        <f>D426/C426*100</f>
        <v>15.981259117573481</v>
      </c>
    </row>
    <row r="427" spans="1:6" ht="14.25" x14ac:dyDescent="0.2">
      <c r="A427" s="12">
        <v>2015</v>
      </c>
      <c r="B427" s="13" t="s">
        <v>26</v>
      </c>
      <c r="C427" s="21">
        <v>20312.08813</v>
      </c>
      <c r="D427" s="21">
        <v>5132.4007499999998</v>
      </c>
      <c r="E427" s="14">
        <v>14.8</v>
      </c>
      <c r="F427" s="14">
        <f>D427/C427*100</f>
        <v>25.267716037622368</v>
      </c>
    </row>
    <row r="428" spans="1:6" ht="14.25" x14ac:dyDescent="0.2">
      <c r="A428" s="12">
        <v>2015</v>
      </c>
      <c r="B428" s="13" t="s">
        <v>33</v>
      </c>
      <c r="C428" s="21">
        <v>218231.59658000001</v>
      </c>
      <c r="D428" s="21">
        <v>31698.502229999998</v>
      </c>
      <c r="E428" s="14">
        <v>14.8</v>
      </c>
      <c r="F428" s="14">
        <f>D428/C428*100</f>
        <v>14.525166257664191</v>
      </c>
    </row>
    <row r="429" spans="1:6" ht="14.25" x14ac:dyDescent="0.2">
      <c r="A429" s="12">
        <v>2015</v>
      </c>
      <c r="B429" s="13" t="s">
        <v>27</v>
      </c>
      <c r="C429" s="21">
        <v>50798.8851</v>
      </c>
      <c r="D429" s="21">
        <v>12170.222660000001</v>
      </c>
      <c r="E429" s="14">
        <v>14.8</v>
      </c>
      <c r="F429" s="14">
        <f>D429/C429*100</f>
        <v>23.957657015586747</v>
      </c>
    </row>
    <row r="430" spans="1:6" ht="14.25" x14ac:dyDescent="0.2">
      <c r="A430" s="12">
        <v>2015</v>
      </c>
      <c r="B430" s="13" t="s">
        <v>28</v>
      </c>
      <c r="C430" s="21">
        <v>29607.285520000001</v>
      </c>
      <c r="D430" s="21">
        <v>6545.4271699999999</v>
      </c>
      <c r="E430" s="14">
        <v>14.8</v>
      </c>
      <c r="F430" s="14">
        <f>D430/C430*100</f>
        <v>22.107488258518337</v>
      </c>
    </row>
    <row r="431" spans="1:6" ht="14.25" x14ac:dyDescent="0.2">
      <c r="A431" s="10">
        <v>2016</v>
      </c>
      <c r="B431" s="11" t="s">
        <v>1</v>
      </c>
      <c r="C431" s="20">
        <v>4190237.6117500002</v>
      </c>
      <c r="D431" s="20">
        <v>591913.05865999998</v>
      </c>
      <c r="E431" s="4">
        <v>14.1</v>
      </c>
      <c r="F431" s="4">
        <f>D431/C431*100</f>
        <v>14.126002234340953</v>
      </c>
    </row>
    <row r="432" spans="1:6" ht="14.25" x14ac:dyDescent="0.2">
      <c r="A432" s="12">
        <v>2016</v>
      </c>
      <c r="B432" s="13" t="s">
        <v>2</v>
      </c>
      <c r="C432" s="21">
        <v>31577.260910000001</v>
      </c>
      <c r="D432" s="21">
        <v>6738.4382000000005</v>
      </c>
      <c r="E432" s="14">
        <v>14.1</v>
      </c>
      <c r="F432" s="14">
        <f>D432/C432*100</f>
        <v>21.339527260472575</v>
      </c>
    </row>
    <row r="433" spans="1:6" ht="14.25" x14ac:dyDescent="0.2">
      <c r="A433" s="12">
        <v>2016</v>
      </c>
      <c r="B433" s="13" t="s">
        <v>3</v>
      </c>
      <c r="C433" s="21">
        <v>73335.576230000006</v>
      </c>
      <c r="D433" s="21">
        <v>16126.664980000001</v>
      </c>
      <c r="E433" s="14">
        <v>14.1</v>
      </c>
      <c r="F433" s="14">
        <f>D433/C433*100</f>
        <v>21.99023422059501</v>
      </c>
    </row>
    <row r="434" spans="1:6" ht="14.25" x14ac:dyDescent="0.2">
      <c r="A434" s="12">
        <v>2016</v>
      </c>
      <c r="B434" s="13" t="s">
        <v>4</v>
      </c>
      <c r="C434" s="21">
        <v>29668.569</v>
      </c>
      <c r="D434" s="21">
        <v>4730.88015</v>
      </c>
      <c r="E434" s="14">
        <v>14.1</v>
      </c>
      <c r="F434" s="14">
        <f>D434/C434*100</f>
        <v>15.945764522717628</v>
      </c>
    </row>
    <row r="435" spans="1:6" ht="14.25" x14ac:dyDescent="0.2">
      <c r="A435" s="12">
        <v>2016</v>
      </c>
      <c r="B435" s="13" t="s">
        <v>5</v>
      </c>
      <c r="C435" s="21">
        <v>200512.84941</v>
      </c>
      <c r="D435" s="21">
        <v>5302.5720299999994</v>
      </c>
      <c r="E435" s="14">
        <v>14.1</v>
      </c>
      <c r="F435" s="14">
        <f>D435/C435*100</f>
        <v>2.6445048512365057</v>
      </c>
    </row>
    <row r="436" spans="1:6" ht="14.25" x14ac:dyDescent="0.2">
      <c r="A436" s="12">
        <v>2016</v>
      </c>
      <c r="B436" s="13" t="s">
        <v>30</v>
      </c>
      <c r="C436" s="21">
        <v>66118.571479999999</v>
      </c>
      <c r="D436" s="21">
        <v>14956.093779999999</v>
      </c>
      <c r="E436" s="14">
        <v>14.1</v>
      </c>
      <c r="F436" s="14">
        <f>D436/C436*100</f>
        <v>22.620110273441135</v>
      </c>
    </row>
    <row r="437" spans="1:6" ht="14.25" x14ac:dyDescent="0.2">
      <c r="A437" s="12">
        <v>2016</v>
      </c>
      <c r="B437" s="13" t="s">
        <v>6</v>
      </c>
      <c r="C437" s="21">
        <v>31201.410660000001</v>
      </c>
      <c r="D437" s="21">
        <v>3921.3074400000005</v>
      </c>
      <c r="E437" s="14">
        <v>14.1</v>
      </c>
      <c r="F437" s="14">
        <f>D437/C437*100</f>
        <v>12.5677248465791</v>
      </c>
    </row>
    <row r="438" spans="1:6" ht="14.25" x14ac:dyDescent="0.2">
      <c r="A438" s="12">
        <v>2016</v>
      </c>
      <c r="B438" s="13" t="s">
        <v>7</v>
      </c>
      <c r="C438" s="21">
        <v>95101.96802</v>
      </c>
      <c r="D438" s="21">
        <v>17252.820110000001</v>
      </c>
      <c r="E438" s="14">
        <v>14.1</v>
      </c>
      <c r="F438" s="14">
        <f>D438/C438*100</f>
        <v>18.141391255301595</v>
      </c>
    </row>
    <row r="439" spans="1:6" ht="14.25" x14ac:dyDescent="0.2">
      <c r="A439" s="12">
        <v>2016</v>
      </c>
      <c r="B439" s="13" t="s">
        <v>8</v>
      </c>
      <c r="C439" s="21">
        <v>74292.096900000004</v>
      </c>
      <c r="D439" s="21">
        <v>16742.142799999998</v>
      </c>
      <c r="E439" s="14">
        <v>14.1</v>
      </c>
      <c r="F439" s="14">
        <f>D439/C439*100</f>
        <v>22.53556367178</v>
      </c>
    </row>
    <row r="440" spans="1:6" ht="14.25" x14ac:dyDescent="0.2">
      <c r="A440" s="12">
        <v>2016</v>
      </c>
      <c r="B440" s="13" t="s">
        <v>29</v>
      </c>
      <c r="C440" s="21">
        <v>1647470.6751900001</v>
      </c>
      <c r="D440" s="21">
        <v>95983.875220000002</v>
      </c>
      <c r="E440" s="14">
        <v>14.1</v>
      </c>
      <c r="F440" s="14">
        <f>D440/C440*100</f>
        <v>5.8261355825911947</v>
      </c>
    </row>
    <row r="441" spans="1:6" ht="14.25" x14ac:dyDescent="0.2">
      <c r="A441" s="12">
        <v>2016</v>
      </c>
      <c r="B441" s="13" t="s">
        <v>9</v>
      </c>
      <c r="C441" s="21">
        <v>45268.051240000001</v>
      </c>
      <c r="D441" s="21">
        <v>8042.1364699999995</v>
      </c>
      <c r="E441" s="14">
        <v>14.1</v>
      </c>
      <c r="F441" s="14">
        <f>D441/C441*100</f>
        <v>17.76559018934255</v>
      </c>
    </row>
    <row r="442" spans="1:6" ht="14.25" x14ac:dyDescent="0.2">
      <c r="A442" s="12">
        <v>2016</v>
      </c>
      <c r="B442" s="13" t="s">
        <v>10</v>
      </c>
      <c r="C442" s="21">
        <v>88588.417629999996</v>
      </c>
      <c r="D442" s="21">
        <v>22447.489079999999</v>
      </c>
      <c r="E442" s="14">
        <v>14.1</v>
      </c>
      <c r="F442" s="14">
        <f>D442/C442*100</f>
        <v>25.339078945686321</v>
      </c>
    </row>
    <row r="443" spans="1:6" ht="14.25" x14ac:dyDescent="0.2">
      <c r="A443" s="12">
        <v>2016</v>
      </c>
      <c r="B443" s="13" t="s">
        <v>11</v>
      </c>
      <c r="C443" s="21">
        <v>73558.676210000005</v>
      </c>
      <c r="D443" s="21">
        <v>13927.864949999999</v>
      </c>
      <c r="E443" s="14">
        <v>14.1</v>
      </c>
      <c r="F443" s="14">
        <f>D443/C443*100</f>
        <v>18.934360523614973</v>
      </c>
    </row>
    <row r="444" spans="1:6" ht="14.25" x14ac:dyDescent="0.2">
      <c r="A444" s="12">
        <v>2016</v>
      </c>
      <c r="B444" s="13" t="s">
        <v>12</v>
      </c>
      <c r="C444" s="21">
        <v>66829.834130000003</v>
      </c>
      <c r="D444" s="21">
        <v>11161.631099999999</v>
      </c>
      <c r="E444" s="14">
        <v>14.1</v>
      </c>
      <c r="F444" s="14">
        <f>D444/C444*100</f>
        <v>16.701569359409092</v>
      </c>
    </row>
    <row r="445" spans="1:6" ht="14.25" x14ac:dyDescent="0.2">
      <c r="A445" s="12">
        <v>2016</v>
      </c>
      <c r="B445" s="13" t="s">
        <v>13</v>
      </c>
      <c r="C445" s="21">
        <v>125270.94992</v>
      </c>
      <c r="D445" s="21">
        <v>33159.071420000007</v>
      </c>
      <c r="E445" s="14">
        <v>14.1</v>
      </c>
      <c r="F445" s="14">
        <f>D445/C445*100</f>
        <v>26.469881038801024</v>
      </c>
    </row>
    <row r="446" spans="1:6" ht="14.25" x14ac:dyDescent="0.2">
      <c r="A446" s="12">
        <v>2016</v>
      </c>
      <c r="B446" s="13" t="s">
        <v>14</v>
      </c>
      <c r="C446" s="21">
        <v>263340.18690999999</v>
      </c>
      <c r="D446" s="21">
        <v>71951.436040000001</v>
      </c>
      <c r="E446" s="14">
        <v>14.1</v>
      </c>
      <c r="F446" s="14">
        <f>D446/C446*100</f>
        <v>27.322619036717843</v>
      </c>
    </row>
    <row r="447" spans="1:6" ht="14.25" x14ac:dyDescent="0.2">
      <c r="A447" s="12">
        <v>2016</v>
      </c>
      <c r="B447" s="13" t="s">
        <v>31</v>
      </c>
      <c r="C447" s="21">
        <v>72550.547590000002</v>
      </c>
      <c r="D447" s="21">
        <v>16440.83323</v>
      </c>
      <c r="E447" s="14">
        <v>14.1</v>
      </c>
      <c r="F447" s="14">
        <f>D447/C447*100</f>
        <v>22.661211770462391</v>
      </c>
    </row>
    <row r="448" spans="1:6" ht="14.25" x14ac:dyDescent="0.2">
      <c r="A448" s="12">
        <v>2016</v>
      </c>
      <c r="B448" s="13" t="s">
        <v>15</v>
      </c>
      <c r="C448" s="21">
        <v>36785.619919999997</v>
      </c>
      <c r="D448" s="21">
        <v>8157.6111500000006</v>
      </c>
      <c r="E448" s="14">
        <v>14.1</v>
      </c>
      <c r="F448" s="14">
        <f>D448/C448*100</f>
        <v>22.176087198587034</v>
      </c>
    </row>
    <row r="449" spans="1:6" ht="14.25" x14ac:dyDescent="0.2">
      <c r="A449" s="12">
        <v>2016</v>
      </c>
      <c r="B449" s="13" t="s">
        <v>16</v>
      </c>
      <c r="C449" s="21">
        <v>26623.886740000002</v>
      </c>
      <c r="D449" s="21">
        <v>5415.3109000000004</v>
      </c>
      <c r="E449" s="14">
        <v>14.1</v>
      </c>
      <c r="F449" s="14">
        <f>D449/C449*100</f>
        <v>20.340046338403255</v>
      </c>
    </row>
    <row r="450" spans="1:6" ht="14.25" x14ac:dyDescent="0.2">
      <c r="A450" s="12">
        <v>2016</v>
      </c>
      <c r="B450" s="13" t="s">
        <v>17</v>
      </c>
      <c r="C450" s="21">
        <v>104051.43079</v>
      </c>
      <c r="D450" s="21">
        <v>23500.459689999996</v>
      </c>
      <c r="E450" s="14">
        <v>14.1</v>
      </c>
      <c r="F450" s="14">
        <f>D450/C450*100</f>
        <v>22.585426756340709</v>
      </c>
    </row>
    <row r="451" spans="1:6" ht="14.25" x14ac:dyDescent="0.2">
      <c r="A451" s="12">
        <v>2016</v>
      </c>
      <c r="B451" s="13" t="s">
        <v>18</v>
      </c>
      <c r="C451" s="21">
        <v>83958.735990000001</v>
      </c>
      <c r="D451" s="21">
        <v>15174.432139999997</v>
      </c>
      <c r="E451" s="14">
        <v>14.1</v>
      </c>
      <c r="F451" s="14">
        <f>D451/C451*100</f>
        <v>18.073678648291423</v>
      </c>
    </row>
    <row r="452" spans="1:6" ht="14.25" x14ac:dyDescent="0.2">
      <c r="A452" s="12">
        <v>2016</v>
      </c>
      <c r="B452" s="13" t="s">
        <v>19</v>
      </c>
      <c r="C452" s="21">
        <v>89942.097139999998</v>
      </c>
      <c r="D452" s="21">
        <v>21784.741020000001</v>
      </c>
      <c r="E452" s="14">
        <v>14.1</v>
      </c>
      <c r="F452" s="14">
        <f>D452/C452*100</f>
        <v>24.220850650269817</v>
      </c>
    </row>
    <row r="453" spans="1:6" ht="14.25" x14ac:dyDescent="0.2">
      <c r="A453" s="12">
        <v>2016</v>
      </c>
      <c r="B453" s="13" t="s">
        <v>32</v>
      </c>
      <c r="C453" s="21">
        <v>39809.193850000003</v>
      </c>
      <c r="D453" s="21">
        <v>7702.2767499999991</v>
      </c>
      <c r="E453" s="14">
        <v>14.1</v>
      </c>
      <c r="F453" s="14">
        <f>D453/C453*100</f>
        <v>19.34798473694789</v>
      </c>
    </row>
    <row r="454" spans="1:6" ht="14.25" x14ac:dyDescent="0.2">
      <c r="A454" s="12">
        <v>2016</v>
      </c>
      <c r="B454" s="13" t="s">
        <v>20</v>
      </c>
      <c r="C454" s="21">
        <v>26437.002280000001</v>
      </c>
      <c r="D454" s="21">
        <v>6802.2052800000001</v>
      </c>
      <c r="E454" s="14">
        <v>14.1</v>
      </c>
      <c r="F454" s="14">
        <f>D454/C454*100</f>
        <v>25.729866071638437</v>
      </c>
    </row>
    <row r="455" spans="1:6" ht="14.25" x14ac:dyDescent="0.2">
      <c r="A455" s="12">
        <v>2016</v>
      </c>
      <c r="B455" s="13" t="s">
        <v>21</v>
      </c>
      <c r="C455" s="21">
        <v>56477.329059999996</v>
      </c>
      <c r="D455" s="21">
        <v>10652.836590000001</v>
      </c>
      <c r="E455" s="14">
        <v>14.1</v>
      </c>
      <c r="F455" s="14">
        <f>D455/C455*100</f>
        <v>18.862146576872842</v>
      </c>
    </row>
    <row r="456" spans="1:6" ht="14.25" x14ac:dyDescent="0.2">
      <c r="A456" s="12">
        <v>2016</v>
      </c>
      <c r="B456" s="13" t="s">
        <v>22</v>
      </c>
      <c r="C456" s="21">
        <v>64791.360439999997</v>
      </c>
      <c r="D456" s="21">
        <v>13257.712020000001</v>
      </c>
      <c r="E456" s="14">
        <v>14.1</v>
      </c>
      <c r="F456" s="14">
        <f>D456/C456*100</f>
        <v>20.462160278726202</v>
      </c>
    </row>
    <row r="457" spans="1:6" ht="14.25" x14ac:dyDescent="0.2">
      <c r="A457" s="12">
        <v>2016</v>
      </c>
      <c r="B457" s="13" t="s">
        <v>23</v>
      </c>
      <c r="C457" s="21">
        <v>67983.217659999995</v>
      </c>
      <c r="D457" s="21">
        <v>20166.639190000002</v>
      </c>
      <c r="E457" s="14">
        <v>14.1</v>
      </c>
      <c r="F457" s="14">
        <f>D457/C457*100</f>
        <v>29.664143422657769</v>
      </c>
    </row>
    <row r="458" spans="1:6" ht="14.25" x14ac:dyDescent="0.2">
      <c r="A458" s="12">
        <v>2016</v>
      </c>
      <c r="B458" s="13" t="s">
        <v>24</v>
      </c>
      <c r="C458" s="21">
        <v>104866.86321</v>
      </c>
      <c r="D458" s="21">
        <v>12713.506789999999</v>
      </c>
      <c r="E458" s="14">
        <v>14.1</v>
      </c>
      <c r="F458" s="14">
        <f>D458/C458*100</f>
        <v>12.123473899033964</v>
      </c>
    </row>
    <row r="459" spans="1:6" ht="14.25" x14ac:dyDescent="0.2">
      <c r="A459" s="12">
        <v>2016</v>
      </c>
      <c r="B459" s="13" t="s">
        <v>25</v>
      </c>
      <c r="C459" s="21">
        <v>115297.87776</v>
      </c>
      <c r="D459" s="21">
        <v>18795.129979999998</v>
      </c>
      <c r="E459" s="14">
        <v>14.1</v>
      </c>
      <c r="F459" s="14">
        <f>D459/C459*100</f>
        <v>16.301366811905488</v>
      </c>
    </row>
    <row r="460" spans="1:6" ht="14.25" x14ac:dyDescent="0.2">
      <c r="A460" s="12">
        <v>2016</v>
      </c>
      <c r="B460" s="13" t="s">
        <v>26</v>
      </c>
      <c r="C460" s="21">
        <v>20470.772799999999</v>
      </c>
      <c r="D460" s="21">
        <v>5198.20381</v>
      </c>
      <c r="E460" s="14">
        <v>14.1</v>
      </c>
      <c r="F460" s="14">
        <f>D460/C460*100</f>
        <v>25.393295410908962</v>
      </c>
    </row>
    <row r="461" spans="1:6" ht="14.25" x14ac:dyDescent="0.2">
      <c r="A461" s="12">
        <v>2016</v>
      </c>
      <c r="B461" s="13" t="s">
        <v>33</v>
      </c>
      <c r="C461" s="21">
        <v>205109.19266</v>
      </c>
      <c r="D461" s="21">
        <v>33058.261729999998</v>
      </c>
      <c r="E461" s="14">
        <v>14.1</v>
      </c>
      <c r="F461" s="14">
        <f>D461/C461*100</f>
        <v>16.11739644687654</v>
      </c>
    </row>
    <row r="462" spans="1:6" ht="14.25" x14ac:dyDescent="0.2">
      <c r="A462" s="12">
        <v>2016</v>
      </c>
      <c r="B462" s="13" t="s">
        <v>27</v>
      </c>
      <c r="C462" s="21">
        <v>52481.834210000001</v>
      </c>
      <c r="D462" s="21">
        <v>12244.257899999999</v>
      </c>
      <c r="E462" s="14">
        <v>14.1</v>
      </c>
      <c r="F462" s="14">
        <f>D462/C462*100</f>
        <v>23.330468693235861</v>
      </c>
    </row>
    <row r="463" spans="1:6" ht="14.25" x14ac:dyDescent="0.2">
      <c r="A463" s="12">
        <v>2016</v>
      </c>
      <c r="B463" s="13" t="s">
        <v>28</v>
      </c>
      <c r="C463" s="21">
        <v>30753.114819999999</v>
      </c>
      <c r="D463" s="21">
        <v>6713.4654600000003</v>
      </c>
      <c r="E463" s="14">
        <v>14.1</v>
      </c>
      <c r="F463" s="14">
        <f>D463/C463*100</f>
        <v>21.830196711111558</v>
      </c>
    </row>
    <row r="464" spans="1:6" ht="14.25" x14ac:dyDescent="0.2">
      <c r="A464" s="10">
        <v>2017</v>
      </c>
      <c r="B464" s="11" t="s">
        <v>1</v>
      </c>
      <c r="C464" s="20">
        <v>3931021.60433</v>
      </c>
      <c r="D464" s="20">
        <v>622937.39929000009</v>
      </c>
      <c r="E464" s="4">
        <v>15.8</v>
      </c>
      <c r="F464" s="4">
        <f>D464/C464*100</f>
        <v>15.846705055088931</v>
      </c>
    </row>
    <row r="465" spans="1:6" ht="14.25" x14ac:dyDescent="0.2">
      <c r="A465" s="12">
        <v>2017</v>
      </c>
      <c r="B465" s="13" t="s">
        <v>2</v>
      </c>
      <c r="C465" s="21">
        <v>27608.70505</v>
      </c>
      <c r="D465" s="21">
        <v>7347.2759500000002</v>
      </c>
      <c r="E465" s="18">
        <v>15.8</v>
      </c>
      <c r="F465" s="18">
        <f>D465/C465*100</f>
        <v>26.612171547683655</v>
      </c>
    </row>
    <row r="466" spans="1:6" ht="14.25" x14ac:dyDescent="0.2">
      <c r="A466" s="12">
        <v>2017</v>
      </c>
      <c r="B466" s="13" t="s">
        <v>3</v>
      </c>
      <c r="C466" s="21">
        <v>70880.089009999996</v>
      </c>
      <c r="D466" s="21">
        <v>17300.250639999998</v>
      </c>
      <c r="E466" s="18">
        <v>15.8</v>
      </c>
      <c r="F466" s="18">
        <f>D466/C466*100</f>
        <v>24.407772170770304</v>
      </c>
    </row>
    <row r="467" spans="1:6" ht="14.25" x14ac:dyDescent="0.2">
      <c r="A467" s="12">
        <v>2017</v>
      </c>
      <c r="B467" s="13" t="s">
        <v>4</v>
      </c>
      <c r="C467" s="21">
        <v>25685.981370000001</v>
      </c>
      <c r="D467" s="21">
        <v>5199.1447100000005</v>
      </c>
      <c r="E467" s="18">
        <v>15.8</v>
      </c>
      <c r="F467" s="18">
        <f>D467/C467*100</f>
        <v>20.241176052834614</v>
      </c>
    </row>
    <row r="468" spans="1:6" ht="14.25" x14ac:dyDescent="0.2">
      <c r="A468" s="12">
        <v>2017</v>
      </c>
      <c r="B468" s="13" t="s">
        <v>5</v>
      </c>
      <c r="C468" s="21">
        <v>142255.77728000001</v>
      </c>
      <c r="D468" s="21">
        <v>5507.2515400000002</v>
      </c>
      <c r="E468" s="18">
        <v>15.8</v>
      </c>
      <c r="F468" s="18">
        <f>D468/C468*100</f>
        <v>3.8713728505803706</v>
      </c>
    </row>
    <row r="469" spans="1:6" ht="14.25" x14ac:dyDescent="0.2">
      <c r="A469" s="12">
        <v>2017</v>
      </c>
      <c r="B469" s="13" t="s">
        <v>30</v>
      </c>
      <c r="C469" s="21">
        <v>70016.332779999997</v>
      </c>
      <c r="D469" s="21">
        <v>15454.347750000001</v>
      </c>
      <c r="E469" s="18">
        <v>15.8</v>
      </c>
      <c r="F469" s="18">
        <f>D469/C469*100</f>
        <v>22.072489569768642</v>
      </c>
    </row>
    <row r="470" spans="1:6" ht="14.25" x14ac:dyDescent="0.2">
      <c r="A470" s="12">
        <v>2017</v>
      </c>
      <c r="B470" s="13" t="s">
        <v>6</v>
      </c>
      <c r="C470" s="21">
        <v>36529.711730000003</v>
      </c>
      <c r="D470" s="21">
        <v>4551.5929500000002</v>
      </c>
      <c r="E470" s="18">
        <v>15.8</v>
      </c>
      <c r="F470" s="18">
        <f>D470/C470*100</f>
        <v>12.459975002381437</v>
      </c>
    </row>
    <row r="471" spans="1:6" ht="14.25" x14ac:dyDescent="0.2">
      <c r="A471" s="12">
        <v>2017</v>
      </c>
      <c r="B471" s="13" t="s">
        <v>7</v>
      </c>
      <c r="C471" s="21">
        <v>94081.492469999997</v>
      </c>
      <c r="D471" s="21">
        <v>18224.94716</v>
      </c>
      <c r="E471" s="18">
        <v>15.8</v>
      </c>
      <c r="F471" s="18">
        <f>D471/C471*100</f>
        <v>19.371447753989909</v>
      </c>
    </row>
    <row r="472" spans="1:6" ht="14.25" x14ac:dyDescent="0.2">
      <c r="A472" s="12">
        <v>2017</v>
      </c>
      <c r="B472" s="13" t="s">
        <v>8</v>
      </c>
      <c r="C472" s="21">
        <v>73441.384000000005</v>
      </c>
      <c r="D472" s="21">
        <v>17821.466850000001</v>
      </c>
      <c r="E472" s="18">
        <v>15.8</v>
      </c>
      <c r="F472" s="18">
        <f>D472/C472*100</f>
        <v>24.266245922053972</v>
      </c>
    </row>
    <row r="473" spans="1:6" ht="14.25" x14ac:dyDescent="0.2">
      <c r="A473" s="12">
        <v>2017</v>
      </c>
      <c r="B473" s="13" t="s">
        <v>29</v>
      </c>
      <c r="C473" s="21">
        <v>1455639.2528299999</v>
      </c>
      <c r="D473" s="21">
        <v>99138.474890000012</v>
      </c>
      <c r="E473" s="18">
        <v>15.8</v>
      </c>
      <c r="F473" s="18">
        <f>D473/C473*100</f>
        <v>6.8106486340800894</v>
      </c>
    </row>
    <row r="474" spans="1:6" ht="14.25" x14ac:dyDescent="0.2">
      <c r="A474" s="12">
        <v>2017</v>
      </c>
      <c r="B474" s="13" t="s">
        <v>9</v>
      </c>
      <c r="C474" s="21">
        <v>47523.765659999997</v>
      </c>
      <c r="D474" s="21">
        <v>9324.6926299999996</v>
      </c>
      <c r="E474" s="18">
        <v>15.8</v>
      </c>
      <c r="F474" s="18">
        <f>D474/C474*100</f>
        <v>19.621114826446604</v>
      </c>
    </row>
    <row r="475" spans="1:6" ht="14.25" x14ac:dyDescent="0.2">
      <c r="A475" s="12">
        <v>2017</v>
      </c>
      <c r="B475" s="13" t="s">
        <v>10</v>
      </c>
      <c r="C475" s="21">
        <v>92407.763340000005</v>
      </c>
      <c r="D475" s="21">
        <v>24740.674290000003</v>
      </c>
      <c r="E475" s="18">
        <v>15.8</v>
      </c>
      <c r="F475" s="18">
        <f>D475/C475*100</f>
        <v>26.773372058547217</v>
      </c>
    </row>
    <row r="476" spans="1:6" ht="14.25" x14ac:dyDescent="0.2">
      <c r="A476" s="12">
        <v>2017</v>
      </c>
      <c r="B476" s="13" t="s">
        <v>11</v>
      </c>
      <c r="C476" s="21">
        <v>85074.477660000004</v>
      </c>
      <c r="D476" s="21">
        <v>14945.971100000001</v>
      </c>
      <c r="E476" s="18">
        <v>15.8</v>
      </c>
      <c r="F476" s="18">
        <f>D476/C476*100</f>
        <v>17.568102104289782</v>
      </c>
    </row>
    <row r="477" spans="1:6" ht="14.25" x14ac:dyDescent="0.2">
      <c r="A477" s="12">
        <v>2017</v>
      </c>
      <c r="B477" s="13" t="s">
        <v>12</v>
      </c>
      <c r="C477" s="21">
        <v>72108.59057</v>
      </c>
      <c r="D477" s="21">
        <v>11962.64114</v>
      </c>
      <c r="E477" s="18">
        <v>15.8</v>
      </c>
      <c r="F477" s="18">
        <f>D477/C477*100</f>
        <v>16.58975864794801</v>
      </c>
    </row>
    <row r="478" spans="1:6" ht="14.25" x14ac:dyDescent="0.2">
      <c r="A478" s="12">
        <v>2017</v>
      </c>
      <c r="B478" s="13" t="s">
        <v>13</v>
      </c>
      <c r="C478" s="21">
        <v>132520.93575</v>
      </c>
      <c r="D478" s="21">
        <v>36591.566440000002</v>
      </c>
      <c r="E478" s="18">
        <v>15.8</v>
      </c>
      <c r="F478" s="18">
        <f>D478/C478*100</f>
        <v>27.611913719828983</v>
      </c>
    </row>
    <row r="479" spans="1:6" ht="14.25" x14ac:dyDescent="0.2">
      <c r="A479" s="12">
        <v>2017</v>
      </c>
      <c r="B479" s="13" t="s">
        <v>14</v>
      </c>
      <c r="C479" s="21">
        <v>248953.77178000001</v>
      </c>
      <c r="D479" s="21">
        <v>72991.176919999998</v>
      </c>
      <c r="E479" s="18">
        <v>15.8</v>
      </c>
      <c r="F479" s="18">
        <f>D479/C479*100</f>
        <v>29.319168935709943</v>
      </c>
    </row>
    <row r="480" spans="1:6" ht="14.25" x14ac:dyDescent="0.2">
      <c r="A480" s="12">
        <v>2017</v>
      </c>
      <c r="B480" s="13" t="s">
        <v>31</v>
      </c>
      <c r="C480" s="21">
        <v>74584.684460000004</v>
      </c>
      <c r="D480" s="21">
        <v>17364.370419999999</v>
      </c>
      <c r="E480" s="18">
        <v>15.8</v>
      </c>
      <c r="F480" s="18">
        <f>D480/C480*100</f>
        <v>23.281415676314303</v>
      </c>
    </row>
    <row r="481" spans="1:6" ht="14.25" x14ac:dyDescent="0.2">
      <c r="A481" s="12">
        <v>2017</v>
      </c>
      <c r="B481" s="13" t="s">
        <v>15</v>
      </c>
      <c r="C481" s="21">
        <v>38091.065799999997</v>
      </c>
      <c r="D481" s="21">
        <v>8634.7500099999997</v>
      </c>
      <c r="E481" s="18">
        <v>15.8</v>
      </c>
      <c r="F481" s="18">
        <f>D481/C481*100</f>
        <v>22.668701514778832</v>
      </c>
    </row>
    <row r="482" spans="1:6" ht="14.25" x14ac:dyDescent="0.2">
      <c r="A482" s="12">
        <v>2017</v>
      </c>
      <c r="B482" s="13" t="s">
        <v>16</v>
      </c>
      <c r="C482" s="21">
        <v>25983.141759999999</v>
      </c>
      <c r="D482" s="21">
        <v>6130.4287499999991</v>
      </c>
      <c r="E482" s="18">
        <v>15.8</v>
      </c>
      <c r="F482" s="18">
        <f>D482/C482*100</f>
        <v>23.593870235652361</v>
      </c>
    </row>
    <row r="483" spans="1:6" ht="14.25" x14ac:dyDescent="0.2">
      <c r="A483" s="12">
        <v>2017</v>
      </c>
      <c r="B483" s="13" t="s">
        <v>17</v>
      </c>
      <c r="C483" s="21">
        <v>105415.45159</v>
      </c>
      <c r="D483" s="21">
        <v>24735.890820000001</v>
      </c>
      <c r="E483" s="18">
        <v>15.8</v>
      </c>
      <c r="F483" s="18">
        <f>D483/C483*100</f>
        <v>23.465147136310819</v>
      </c>
    </row>
    <row r="484" spans="1:6" ht="14.25" x14ac:dyDescent="0.2">
      <c r="A484" s="12">
        <v>2017</v>
      </c>
      <c r="B484" s="13" t="s">
        <v>18</v>
      </c>
      <c r="C484" s="21">
        <v>81386.090479999999</v>
      </c>
      <c r="D484" s="21">
        <v>15858.629809999999</v>
      </c>
      <c r="E484" s="18">
        <v>15.8</v>
      </c>
      <c r="F484" s="18">
        <f>D484/C484*100</f>
        <v>19.485675889416427</v>
      </c>
    </row>
    <row r="485" spans="1:6" ht="14.25" x14ac:dyDescent="0.2">
      <c r="A485" s="12">
        <v>2017</v>
      </c>
      <c r="B485" s="13" t="s">
        <v>19</v>
      </c>
      <c r="C485" s="21">
        <v>88078.035640000002</v>
      </c>
      <c r="D485" s="21">
        <v>23716.977709999999</v>
      </c>
      <c r="E485" s="18">
        <v>15.8</v>
      </c>
      <c r="F485" s="18">
        <f>D485/C485*100</f>
        <v>26.927232808572203</v>
      </c>
    </row>
    <row r="486" spans="1:6" ht="14.25" x14ac:dyDescent="0.2">
      <c r="A486" s="12">
        <v>2017</v>
      </c>
      <c r="B486" s="13" t="s">
        <v>32</v>
      </c>
      <c r="C486" s="21">
        <v>38788.786379999998</v>
      </c>
      <c r="D486" s="21">
        <v>9162.9956700000002</v>
      </c>
      <c r="E486" s="18">
        <v>15.8</v>
      </c>
      <c r="F486" s="18">
        <f>D486/C486*100</f>
        <v>23.622795465249617</v>
      </c>
    </row>
    <row r="487" spans="1:6" ht="14.25" x14ac:dyDescent="0.2">
      <c r="A487" s="12">
        <v>2017</v>
      </c>
      <c r="B487" s="13" t="s">
        <v>20</v>
      </c>
      <c r="C487" s="21">
        <v>27697.66462</v>
      </c>
      <c r="D487" s="21">
        <v>7470.6642499999998</v>
      </c>
      <c r="E487" s="18">
        <v>15.8</v>
      </c>
      <c r="F487" s="18">
        <f>D487/C487*100</f>
        <v>26.972181057480071</v>
      </c>
    </row>
    <row r="488" spans="1:6" ht="14.25" x14ac:dyDescent="0.2">
      <c r="A488" s="12">
        <v>2017</v>
      </c>
      <c r="B488" s="13" t="s">
        <v>21</v>
      </c>
      <c r="C488" s="21">
        <v>59826.744070000001</v>
      </c>
      <c r="D488" s="21">
        <v>10999.3912</v>
      </c>
      <c r="E488" s="18">
        <v>15.8</v>
      </c>
      <c r="F488" s="18">
        <f>D488/C488*100</f>
        <v>18.385408350369552</v>
      </c>
    </row>
    <row r="489" spans="1:6" ht="14.25" x14ac:dyDescent="0.2">
      <c r="A489" s="12">
        <v>2017</v>
      </c>
      <c r="B489" s="13" t="s">
        <v>22</v>
      </c>
      <c r="C489" s="21">
        <v>69844.354940000005</v>
      </c>
      <c r="D489" s="21">
        <v>12840.28484</v>
      </c>
      <c r="E489" s="18">
        <v>15.8</v>
      </c>
      <c r="F489" s="18">
        <f>D489/C489*100</f>
        <v>18.38414121088309</v>
      </c>
    </row>
    <row r="490" spans="1:6" ht="14.25" x14ac:dyDescent="0.2">
      <c r="A490" s="12">
        <v>2017</v>
      </c>
      <c r="B490" s="13" t="s">
        <v>23</v>
      </c>
      <c r="C490" s="21">
        <v>67139.208459999994</v>
      </c>
      <c r="D490" s="21">
        <v>17367.550660000001</v>
      </c>
      <c r="E490" s="18">
        <v>15.8</v>
      </c>
      <c r="F490" s="18">
        <f>D490/C490*100</f>
        <v>25.867970532222152</v>
      </c>
    </row>
    <row r="491" spans="1:6" ht="14.25" x14ac:dyDescent="0.2">
      <c r="A491" s="12">
        <v>2017</v>
      </c>
      <c r="B491" s="13" t="s">
        <v>24</v>
      </c>
      <c r="C491" s="21">
        <v>94262.523369999995</v>
      </c>
      <c r="D491" s="21">
        <v>12915.753630000001</v>
      </c>
      <c r="E491" s="18">
        <v>15.8</v>
      </c>
      <c r="F491" s="18">
        <f>D491/C491*100</f>
        <v>13.701896754135239</v>
      </c>
    </row>
    <row r="492" spans="1:6" ht="14.25" x14ac:dyDescent="0.2">
      <c r="A492" s="12">
        <v>2017</v>
      </c>
      <c r="B492" s="13" t="s">
        <v>25</v>
      </c>
      <c r="C492" s="21">
        <v>106434.09372</v>
      </c>
      <c r="D492" s="21">
        <v>19342.297559999999</v>
      </c>
      <c r="E492" s="18">
        <v>15.8</v>
      </c>
      <c r="F492" s="18">
        <f>D492/C492*100</f>
        <v>18.173027912357178</v>
      </c>
    </row>
    <row r="493" spans="1:6" ht="14.25" x14ac:dyDescent="0.2">
      <c r="A493" s="12">
        <v>2017</v>
      </c>
      <c r="B493" s="13" t="s">
        <v>26</v>
      </c>
      <c r="C493" s="21">
        <v>20313.9725</v>
      </c>
      <c r="D493" s="21">
        <v>5743.7676300000003</v>
      </c>
      <c r="E493" s="18">
        <v>15.8</v>
      </c>
      <c r="F493" s="18">
        <f>D493/C493*100</f>
        <v>28.274960153657787</v>
      </c>
    </row>
    <row r="494" spans="1:6" ht="14.25" x14ac:dyDescent="0.2">
      <c r="A494" s="12">
        <v>2017</v>
      </c>
      <c r="B494" s="13" t="s">
        <v>33</v>
      </c>
      <c r="C494" s="21">
        <v>210280.15401</v>
      </c>
      <c r="D494" s="21">
        <v>36827.405279999999</v>
      </c>
      <c r="E494" s="18">
        <v>15.8</v>
      </c>
      <c r="F494" s="18">
        <f>D494/C494*100</f>
        <v>17.513495485764505</v>
      </c>
    </row>
    <row r="495" spans="1:6" ht="14.25" x14ac:dyDescent="0.2">
      <c r="A495" s="12">
        <v>2017</v>
      </c>
      <c r="B495" s="13" t="s">
        <v>27</v>
      </c>
      <c r="C495" s="21">
        <v>57213.007039999997</v>
      </c>
      <c r="D495" s="21">
        <v>12767.041689999998</v>
      </c>
      <c r="E495" s="18">
        <v>15.8</v>
      </c>
      <c r="F495" s="18">
        <f>D495/C495*100</f>
        <v>22.314928633403287</v>
      </c>
    </row>
    <row r="496" spans="1:6" ht="14.25" x14ac:dyDescent="0.2">
      <c r="A496" s="12">
        <v>2017</v>
      </c>
      <c r="B496" s="13" t="s">
        <v>28</v>
      </c>
      <c r="C496" s="21">
        <v>28801.324100000002</v>
      </c>
      <c r="D496" s="21">
        <v>7389.0373799999998</v>
      </c>
      <c r="E496" s="18">
        <v>15.8</v>
      </c>
      <c r="F496" s="18">
        <f>D496/C496*100</f>
        <v>25.655200276017865</v>
      </c>
    </row>
    <row r="497" spans="1:6" ht="14.25" x14ac:dyDescent="0.2">
      <c r="A497" s="10">
        <v>2018</v>
      </c>
      <c r="B497" s="11" t="s">
        <v>1</v>
      </c>
      <c r="C497" s="20">
        <v>4091257.3</v>
      </c>
      <c r="D497" s="20">
        <v>651520.37015999993</v>
      </c>
      <c r="E497" s="4">
        <v>17.100000000000001</v>
      </c>
      <c r="F497" s="4">
        <f>D497/C497*100</f>
        <v>15.924698017892933</v>
      </c>
    </row>
    <row r="498" spans="1:6" ht="14.25" x14ac:dyDescent="0.2">
      <c r="A498" s="12">
        <v>2018</v>
      </c>
      <c r="B498" s="13" t="s">
        <v>2</v>
      </c>
      <c r="C498" s="21">
        <v>31150.1</v>
      </c>
      <c r="D498" s="21">
        <v>7535.3284599999997</v>
      </c>
      <c r="E498" s="18">
        <v>17.100000000000001</v>
      </c>
      <c r="F498" s="18">
        <f>D498/C498*100</f>
        <v>24.190382888016412</v>
      </c>
    </row>
    <row r="499" spans="1:6" ht="14.25" x14ac:dyDescent="0.2">
      <c r="A499" s="12">
        <v>2018</v>
      </c>
      <c r="B499" s="13" t="s">
        <v>3</v>
      </c>
      <c r="C499" s="21">
        <v>83777.2</v>
      </c>
      <c r="D499" s="21">
        <v>18406.056230000002</v>
      </c>
      <c r="E499" s="18">
        <v>17.100000000000001</v>
      </c>
      <c r="F499" s="18">
        <f>D499/C499*100</f>
        <v>21.970245162168229</v>
      </c>
    </row>
    <row r="500" spans="1:6" ht="14.25" x14ac:dyDescent="0.2">
      <c r="A500" s="12">
        <v>2018</v>
      </c>
      <c r="B500" s="13" t="s">
        <v>4</v>
      </c>
      <c r="C500" s="21">
        <v>30880.3</v>
      </c>
      <c r="D500" s="21">
        <v>5433.6848799999998</v>
      </c>
      <c r="E500" s="18">
        <v>17.100000000000001</v>
      </c>
      <c r="F500" s="18">
        <f>D500/C500*100</f>
        <v>17.595958847550055</v>
      </c>
    </row>
    <row r="501" spans="1:6" ht="14.25" x14ac:dyDescent="0.2">
      <c r="A501" s="12">
        <v>2018</v>
      </c>
      <c r="B501" s="13" t="s">
        <v>5</v>
      </c>
      <c r="C501" s="21">
        <v>131715.70000000001</v>
      </c>
      <c r="D501" s="21">
        <v>5709.6835499999997</v>
      </c>
      <c r="E501" s="18">
        <v>17.100000000000001</v>
      </c>
      <c r="F501" s="18">
        <f>D501/C501*100</f>
        <v>4.3348541973356252</v>
      </c>
    </row>
    <row r="502" spans="1:6" ht="14.25" x14ac:dyDescent="0.2">
      <c r="A502" s="12">
        <v>2018</v>
      </c>
      <c r="B502" s="13" t="s">
        <v>30</v>
      </c>
      <c r="C502" s="21">
        <v>83824.899999999994</v>
      </c>
      <c r="D502" s="21">
        <v>16484.608460000003</v>
      </c>
      <c r="E502" s="18">
        <v>17.100000000000001</v>
      </c>
      <c r="F502" s="18">
        <f>D502/C502*100</f>
        <v>19.665527140503603</v>
      </c>
    </row>
    <row r="503" spans="1:6" ht="14.25" x14ac:dyDescent="0.2">
      <c r="A503" s="12">
        <v>2018</v>
      </c>
      <c r="B503" s="13" t="s">
        <v>6</v>
      </c>
      <c r="C503" s="21">
        <v>49895.7</v>
      </c>
      <c r="D503" s="21">
        <v>4437.6911099999998</v>
      </c>
      <c r="E503" s="18">
        <v>17.100000000000001</v>
      </c>
      <c r="F503" s="18">
        <f>D503/C503*100</f>
        <v>8.8939349683439648</v>
      </c>
    </row>
    <row r="504" spans="1:6" ht="14.25" x14ac:dyDescent="0.2">
      <c r="A504" s="12">
        <v>2018</v>
      </c>
      <c r="B504" s="13" t="s">
        <v>7</v>
      </c>
      <c r="C504" s="21">
        <v>99743.3</v>
      </c>
      <c r="D504" s="21">
        <v>17937.690549999999</v>
      </c>
      <c r="E504" s="18">
        <v>17.100000000000001</v>
      </c>
      <c r="F504" s="18">
        <f>D504/C504*100</f>
        <v>17.983855106057248</v>
      </c>
    </row>
    <row r="505" spans="1:6" ht="14.25" x14ac:dyDescent="0.2">
      <c r="A505" s="12">
        <v>2018</v>
      </c>
      <c r="B505" s="13" t="s">
        <v>8</v>
      </c>
      <c r="C505" s="21">
        <v>79961.2</v>
      </c>
      <c r="D505" s="21">
        <v>21279.300730000003</v>
      </c>
      <c r="E505" s="18">
        <v>17.100000000000001</v>
      </c>
      <c r="F505" s="18">
        <f>D505/C505*100</f>
        <v>26.612032748382969</v>
      </c>
    </row>
    <row r="506" spans="1:6" ht="14.25" x14ac:dyDescent="0.2">
      <c r="A506" s="12">
        <v>2018</v>
      </c>
      <c r="B506" s="13" t="s">
        <v>29</v>
      </c>
      <c r="C506" s="21">
        <v>1361796.9</v>
      </c>
      <c r="D506" s="21">
        <v>104990.35504999998</v>
      </c>
      <c r="E506" s="18">
        <v>17.100000000000001</v>
      </c>
      <c r="F506" s="18">
        <f>D506/C506*100</f>
        <v>7.7096926164246655</v>
      </c>
    </row>
    <row r="507" spans="1:6" ht="14.25" x14ac:dyDescent="0.2">
      <c r="A507" s="12">
        <v>2018</v>
      </c>
      <c r="B507" s="13" t="s">
        <v>9</v>
      </c>
      <c r="C507" s="21">
        <v>49991.1</v>
      </c>
      <c r="D507" s="21">
        <v>8830.6977999999999</v>
      </c>
      <c r="E507" s="18">
        <v>17.100000000000001</v>
      </c>
      <c r="F507" s="18">
        <f>D507/C507*100</f>
        <v>17.66453988810008</v>
      </c>
    </row>
    <row r="508" spans="1:6" ht="14.25" x14ac:dyDescent="0.2">
      <c r="A508" s="12">
        <v>2018</v>
      </c>
      <c r="B508" s="13" t="s">
        <v>10</v>
      </c>
      <c r="C508" s="21">
        <v>98780.6</v>
      </c>
      <c r="D508" s="21">
        <v>27011.321940000002</v>
      </c>
      <c r="E508" s="18">
        <v>17.100000000000001</v>
      </c>
      <c r="F508" s="18">
        <f>D508/C508*100</f>
        <v>27.344763992119908</v>
      </c>
    </row>
    <row r="509" spans="1:6" ht="14.25" x14ac:dyDescent="0.2">
      <c r="A509" s="12">
        <v>2018</v>
      </c>
      <c r="B509" s="13" t="s">
        <v>11</v>
      </c>
      <c r="C509" s="21">
        <v>93566.3</v>
      </c>
      <c r="D509" s="21">
        <v>15156.221890000001</v>
      </c>
      <c r="E509" s="18">
        <v>17.100000000000001</v>
      </c>
      <c r="F509" s="18">
        <f>D509/C509*100</f>
        <v>16.198376862182219</v>
      </c>
    </row>
    <row r="510" spans="1:6" ht="14.25" x14ac:dyDescent="0.2">
      <c r="A510" s="12">
        <v>2018</v>
      </c>
      <c r="B510" s="13" t="s">
        <v>12</v>
      </c>
      <c r="C510" s="21">
        <v>78534.100000000006</v>
      </c>
      <c r="D510" s="21">
        <v>12087.676080000001</v>
      </c>
      <c r="E510" s="18">
        <v>17.100000000000001</v>
      </c>
      <c r="F510" s="18">
        <f>D510/C510*100</f>
        <v>15.391627433178709</v>
      </c>
    </row>
    <row r="511" spans="1:6" ht="14.25" x14ac:dyDescent="0.2">
      <c r="A511" s="12">
        <v>2018</v>
      </c>
      <c r="B511" s="13" t="s">
        <v>13</v>
      </c>
      <c r="C511" s="21">
        <v>137198.39999999999</v>
      </c>
      <c r="D511" s="21">
        <v>38086.434430000001</v>
      </c>
      <c r="E511" s="18">
        <v>17.100000000000001</v>
      </c>
      <c r="F511" s="18">
        <f>D511/C511*100</f>
        <v>27.760115591727018</v>
      </c>
    </row>
    <row r="512" spans="1:6" ht="14.25" x14ac:dyDescent="0.2">
      <c r="A512" s="12">
        <v>2018</v>
      </c>
      <c r="B512" s="13" t="s">
        <v>14</v>
      </c>
      <c r="C512" s="21">
        <v>308345.09999999998</v>
      </c>
      <c r="D512" s="21">
        <v>74525.827019999997</v>
      </c>
      <c r="E512" s="18">
        <v>17.100000000000001</v>
      </c>
      <c r="F512" s="18">
        <f>D512/C512*100</f>
        <v>24.169616128162893</v>
      </c>
    </row>
    <row r="513" spans="1:6" ht="14.25" x14ac:dyDescent="0.2">
      <c r="A513" s="12">
        <v>2018</v>
      </c>
      <c r="B513" s="13" t="s">
        <v>31</v>
      </c>
      <c r="C513" s="21">
        <v>80324.600000000006</v>
      </c>
      <c r="D513" s="21">
        <v>17910.723139999998</v>
      </c>
      <c r="E513" s="18">
        <v>17.100000000000001</v>
      </c>
      <c r="F513" s="18">
        <f>D513/C513*100</f>
        <v>22.297930073725851</v>
      </c>
    </row>
    <row r="514" spans="1:6" ht="14.25" x14ac:dyDescent="0.2">
      <c r="A514" s="12">
        <v>2018</v>
      </c>
      <c r="B514" s="13" t="s">
        <v>15</v>
      </c>
      <c r="C514" s="21">
        <v>40132.5</v>
      </c>
      <c r="D514" s="21">
        <v>8737.2193499999994</v>
      </c>
      <c r="E514" s="18">
        <v>17.100000000000001</v>
      </c>
      <c r="F514" s="18">
        <f>D514/C514*100</f>
        <v>21.77093216221267</v>
      </c>
    </row>
    <row r="515" spans="1:6" ht="14.25" x14ac:dyDescent="0.2">
      <c r="A515" s="12">
        <v>2018</v>
      </c>
      <c r="B515" s="13" t="s">
        <v>16</v>
      </c>
      <c r="C515" s="21">
        <v>28229.3</v>
      </c>
      <c r="D515" s="21">
        <v>6168.0233700000008</v>
      </c>
      <c r="E515" s="18">
        <v>17.100000000000001</v>
      </c>
      <c r="F515" s="18">
        <f>D515/C515*100</f>
        <v>21.849721282497267</v>
      </c>
    </row>
    <row r="516" spans="1:6" ht="14.25" x14ac:dyDescent="0.2">
      <c r="A516" s="12">
        <v>2018</v>
      </c>
      <c r="B516" s="13" t="s">
        <v>17</v>
      </c>
      <c r="C516" s="21">
        <v>116303.1</v>
      </c>
      <c r="D516" s="21">
        <v>26680.227899999998</v>
      </c>
      <c r="E516" s="18">
        <v>17.100000000000001</v>
      </c>
      <c r="F516" s="18">
        <f>D516/C516*100</f>
        <v>22.940255160868453</v>
      </c>
    </row>
    <row r="517" spans="1:6" ht="14.25" x14ac:dyDescent="0.2">
      <c r="A517" s="12">
        <v>2018</v>
      </c>
      <c r="B517" s="13" t="s">
        <v>18</v>
      </c>
      <c r="C517" s="21">
        <v>91947.199999999997</v>
      </c>
      <c r="D517" s="21">
        <v>16106.76035</v>
      </c>
      <c r="E517" s="18">
        <v>17.100000000000001</v>
      </c>
      <c r="F517" s="18">
        <f>D517/C517*100</f>
        <v>17.517401671829049</v>
      </c>
    </row>
    <row r="518" spans="1:6" ht="14.25" x14ac:dyDescent="0.2">
      <c r="A518" s="12">
        <v>2018</v>
      </c>
      <c r="B518" s="13" t="s">
        <v>19</v>
      </c>
      <c r="C518" s="21">
        <v>98550.399999999994</v>
      </c>
      <c r="D518" s="21">
        <v>23629.624779999998</v>
      </c>
      <c r="E518" s="18">
        <v>17.100000000000001</v>
      </c>
      <c r="F518" s="18">
        <f>D518/C518*100</f>
        <v>23.977198245770694</v>
      </c>
    </row>
    <row r="519" spans="1:6" ht="14.25" x14ac:dyDescent="0.2">
      <c r="A519" s="12">
        <v>2018</v>
      </c>
      <c r="B519" s="13" t="s">
        <v>32</v>
      </c>
      <c r="C519" s="21">
        <v>43100.800000000003</v>
      </c>
      <c r="D519" s="21">
        <v>9902.4624499999991</v>
      </c>
      <c r="E519" s="18">
        <v>17.100000000000001</v>
      </c>
      <c r="F519" s="18">
        <f>D519/C519*100</f>
        <v>22.975124475647778</v>
      </c>
    </row>
    <row r="520" spans="1:6" ht="14.25" x14ac:dyDescent="0.2">
      <c r="A520" s="12">
        <v>2018</v>
      </c>
      <c r="B520" s="13" t="s">
        <v>20</v>
      </c>
      <c r="C520" s="21">
        <v>30008.799999999999</v>
      </c>
      <c r="D520" s="21">
        <v>8407.0463999999993</v>
      </c>
      <c r="E520" s="18">
        <v>17.100000000000001</v>
      </c>
      <c r="F520" s="18">
        <f>D520/C520*100</f>
        <v>28.015270187411691</v>
      </c>
    </row>
    <row r="521" spans="1:6" ht="14.25" x14ac:dyDescent="0.2">
      <c r="A521" s="12">
        <v>2018</v>
      </c>
      <c r="B521" s="13" t="s">
        <v>21</v>
      </c>
      <c r="C521" s="21">
        <v>66608.5</v>
      </c>
      <c r="D521" s="21">
        <v>11393.02081</v>
      </c>
      <c r="E521" s="18">
        <v>17.100000000000001</v>
      </c>
      <c r="F521" s="18">
        <f>D521/C521*100</f>
        <v>17.104454851858247</v>
      </c>
    </row>
    <row r="522" spans="1:6" ht="14.25" x14ac:dyDescent="0.2">
      <c r="A522" s="12">
        <v>2018</v>
      </c>
      <c r="B522" s="13" t="s">
        <v>22</v>
      </c>
      <c r="C522" s="21">
        <v>77767.600000000006</v>
      </c>
      <c r="D522" s="21">
        <v>14320.50013</v>
      </c>
      <c r="E522" s="18">
        <v>17.100000000000001</v>
      </c>
      <c r="F522" s="18">
        <f>D522/C522*100</f>
        <v>18.414481262119441</v>
      </c>
    </row>
    <row r="523" spans="1:6" ht="14.25" x14ac:dyDescent="0.2">
      <c r="A523" s="12">
        <v>2018</v>
      </c>
      <c r="B523" s="13" t="s">
        <v>23</v>
      </c>
      <c r="C523" s="21">
        <v>70472.5</v>
      </c>
      <c r="D523" s="21">
        <v>18343.158920000002</v>
      </c>
      <c r="E523" s="18">
        <v>17.100000000000001</v>
      </c>
      <c r="F523" s="18">
        <f>D523/C523*100</f>
        <v>26.028818219873003</v>
      </c>
    </row>
    <row r="524" spans="1:6" ht="14.25" x14ac:dyDescent="0.2">
      <c r="A524" s="12">
        <v>2018</v>
      </c>
      <c r="B524" s="13" t="s">
        <v>24</v>
      </c>
      <c r="C524" s="21">
        <v>111506.5</v>
      </c>
      <c r="D524" s="21">
        <v>12844.73035</v>
      </c>
      <c r="E524" s="18">
        <v>17.100000000000001</v>
      </c>
      <c r="F524" s="18">
        <f>D524/C524*100</f>
        <v>11.519266006914394</v>
      </c>
    </row>
    <row r="525" spans="1:6" ht="14.25" x14ac:dyDescent="0.2">
      <c r="A525" s="12">
        <v>2018</v>
      </c>
      <c r="B525" s="13" t="s">
        <v>25</v>
      </c>
      <c r="C525" s="21">
        <v>117447.6</v>
      </c>
      <c r="D525" s="21">
        <v>20365.681339999999</v>
      </c>
      <c r="E525" s="18">
        <v>17.100000000000001</v>
      </c>
      <c r="F525" s="18">
        <f>D525/C525*100</f>
        <v>17.340227761146245</v>
      </c>
    </row>
    <row r="526" spans="1:6" ht="14.25" x14ac:dyDescent="0.2">
      <c r="A526" s="12">
        <v>2018</v>
      </c>
      <c r="B526" s="13" t="s">
        <v>26</v>
      </c>
      <c r="C526" s="21">
        <v>22351.4</v>
      </c>
      <c r="D526" s="21">
        <v>5507.1554799999994</v>
      </c>
      <c r="E526" s="18">
        <v>17.100000000000001</v>
      </c>
      <c r="F526" s="18">
        <f>D526/C526*100</f>
        <v>24.638973308159663</v>
      </c>
    </row>
    <row r="527" spans="1:6" ht="14.25" x14ac:dyDescent="0.2">
      <c r="A527" s="12">
        <v>2018</v>
      </c>
      <c r="B527" s="13" t="s">
        <v>33</v>
      </c>
      <c r="C527" s="21">
        <v>221747.5</v>
      </c>
      <c r="D527" s="21">
        <v>37859.317460000006</v>
      </c>
      <c r="E527" s="18">
        <v>17.100000000000001</v>
      </c>
      <c r="F527" s="18">
        <f>D527/C527*100</f>
        <v>17.073165406599852</v>
      </c>
    </row>
    <row r="528" spans="1:6" ht="14.25" x14ac:dyDescent="0.2">
      <c r="A528" s="12">
        <v>2018</v>
      </c>
      <c r="B528" s="13" t="s">
        <v>27</v>
      </c>
      <c r="C528" s="21">
        <v>60205.599999999999</v>
      </c>
      <c r="D528" s="21">
        <v>14089.611220000003</v>
      </c>
      <c r="E528" s="18">
        <v>17.100000000000001</v>
      </c>
      <c r="F528" s="18">
        <f>D528/C528*100</f>
        <v>23.40249282458775</v>
      </c>
    </row>
    <row r="529" spans="1:6" ht="14.25" x14ac:dyDescent="0.2">
      <c r="A529" s="12">
        <v>2018</v>
      </c>
      <c r="B529" s="13" t="s">
        <v>28</v>
      </c>
      <c r="C529" s="21">
        <v>32156.7</v>
      </c>
      <c r="D529" s="21">
        <v>7622.9311399999997</v>
      </c>
      <c r="E529" s="18">
        <v>17.100000000000001</v>
      </c>
      <c r="F529" s="18">
        <f>D529/C529*100</f>
        <v>23.70557656724726</v>
      </c>
    </row>
    <row r="530" spans="1:6" ht="14.25" x14ac:dyDescent="0.2">
      <c r="A530" s="10">
        <v>2019</v>
      </c>
      <c r="B530" s="11" t="s">
        <v>1</v>
      </c>
      <c r="C530" s="20">
        <v>4257377.8</v>
      </c>
      <c r="D530" s="20">
        <v>673823.24515999993</v>
      </c>
      <c r="E530" s="4">
        <f>D530/C530*100</f>
        <v>15.827189336121403</v>
      </c>
      <c r="F530" s="4">
        <f>D530/C530*100</f>
        <v>15.827189336121403</v>
      </c>
    </row>
    <row r="531" spans="1:6" ht="14.25" x14ac:dyDescent="0.2">
      <c r="A531" s="12">
        <v>2019</v>
      </c>
      <c r="B531" s="13" t="s">
        <v>2</v>
      </c>
      <c r="C531" s="21">
        <v>30477</v>
      </c>
      <c r="D531" s="21">
        <v>8093.0573700000004</v>
      </c>
      <c r="E531" s="18">
        <v>15.8</v>
      </c>
      <c r="F531" s="18">
        <f>D531/C531*100</f>
        <v>26.554639137710407</v>
      </c>
    </row>
    <row r="532" spans="1:6" ht="14.25" x14ac:dyDescent="0.2">
      <c r="A532" s="12">
        <v>2019</v>
      </c>
      <c r="B532" s="13" t="s">
        <v>3</v>
      </c>
      <c r="C532" s="21">
        <v>82285.3</v>
      </c>
      <c r="D532" s="21">
        <v>18858.963520000001</v>
      </c>
      <c r="E532" s="18">
        <v>15.8</v>
      </c>
      <c r="F532" s="18">
        <f>D532/C532*100</f>
        <v>22.918994668549548</v>
      </c>
    </row>
    <row r="533" spans="1:6" ht="14.25" x14ac:dyDescent="0.2">
      <c r="A533" s="12">
        <v>2019</v>
      </c>
      <c r="B533" s="13" t="s">
        <v>4</v>
      </c>
      <c r="C533" s="21">
        <v>31470.6</v>
      </c>
      <c r="D533" s="21">
        <v>5792.9104599999991</v>
      </c>
      <c r="E533" s="18">
        <v>15.8</v>
      </c>
      <c r="F533" s="18">
        <f>D533/C533*100</f>
        <v>18.407372150515084</v>
      </c>
    </row>
    <row r="534" spans="1:6" ht="14.25" x14ac:dyDescent="0.2">
      <c r="A534" s="12">
        <v>2019</v>
      </c>
      <c r="B534" s="13" t="s">
        <v>5</v>
      </c>
      <c r="C534" s="21">
        <v>139403.79999999999</v>
      </c>
      <c r="D534" s="21">
        <v>5899.0809900000004</v>
      </c>
      <c r="E534" s="18">
        <v>15.8</v>
      </c>
      <c r="F534" s="18">
        <f>D534/C534*100</f>
        <v>4.2316500626238316</v>
      </c>
    </row>
    <row r="535" spans="1:6" ht="14.25" x14ac:dyDescent="0.2">
      <c r="A535" s="12">
        <v>2019</v>
      </c>
      <c r="B535" s="13" t="s">
        <v>30</v>
      </c>
      <c r="C535" s="21">
        <v>81986.2</v>
      </c>
      <c r="D535" s="21">
        <v>17223.738509999999</v>
      </c>
      <c r="E535" s="18">
        <v>15.8</v>
      </c>
      <c r="F535" s="18">
        <f>D535/C535*100</f>
        <v>21.008094667151301</v>
      </c>
    </row>
    <row r="536" spans="1:6" ht="14.25" x14ac:dyDescent="0.2">
      <c r="A536" s="12">
        <v>2019</v>
      </c>
      <c r="B536" s="13" t="s">
        <v>6</v>
      </c>
      <c r="C536" s="21">
        <v>46492.1</v>
      </c>
      <c r="D536" s="21">
        <v>4761.8044900000004</v>
      </c>
      <c r="E536" s="18">
        <v>15.8</v>
      </c>
      <c r="F536" s="18">
        <f>D536/C536*100</f>
        <v>10.242179832702762</v>
      </c>
    </row>
    <row r="537" spans="1:6" ht="14.25" x14ac:dyDescent="0.2">
      <c r="A537" s="12">
        <v>2019</v>
      </c>
      <c r="B537" s="13" t="s">
        <v>7</v>
      </c>
      <c r="C537" s="21">
        <v>99054.9</v>
      </c>
      <c r="D537" s="21">
        <v>19239.388030000002</v>
      </c>
      <c r="E537" s="18">
        <v>15.8</v>
      </c>
      <c r="F537" s="18">
        <f>D537/C537*100</f>
        <v>19.422954371767577</v>
      </c>
    </row>
    <row r="538" spans="1:6" ht="14.25" x14ac:dyDescent="0.2">
      <c r="A538" s="12">
        <v>2019</v>
      </c>
      <c r="B538" s="13" t="s">
        <v>8</v>
      </c>
      <c r="C538" s="21">
        <v>80813.2</v>
      </c>
      <c r="D538" s="21">
        <v>20570.931700000001</v>
      </c>
      <c r="E538" s="18">
        <v>15.8</v>
      </c>
      <c r="F538" s="18">
        <f>D538/C538*100</f>
        <v>25.454915409858785</v>
      </c>
    </row>
    <row r="539" spans="1:6" ht="14.25" x14ac:dyDescent="0.2">
      <c r="A539" s="12">
        <v>2019</v>
      </c>
      <c r="B539" s="13" t="s">
        <v>29</v>
      </c>
      <c r="C539" s="21">
        <v>1578311.7</v>
      </c>
      <c r="D539" s="21">
        <v>107976.69938000001</v>
      </c>
      <c r="E539" s="18">
        <v>15.8</v>
      </c>
      <c r="F539" s="18">
        <f>D539/C539*100</f>
        <v>6.8412785243878007</v>
      </c>
    </row>
    <row r="540" spans="1:6" ht="14.25" x14ac:dyDescent="0.2">
      <c r="A540" s="12">
        <v>2019</v>
      </c>
      <c r="B540" s="13" t="s">
        <v>9</v>
      </c>
      <c r="C540" s="21">
        <v>48980.9</v>
      </c>
      <c r="D540" s="21">
        <v>9004.0250699999997</v>
      </c>
      <c r="E540" s="18">
        <v>15.8</v>
      </c>
      <c r="F540" s="18">
        <f>D540/C540*100</f>
        <v>18.382726879252932</v>
      </c>
    </row>
    <row r="541" spans="1:6" ht="14.25" x14ac:dyDescent="0.2">
      <c r="A541" s="12">
        <v>2019</v>
      </c>
      <c r="B541" s="13" t="s">
        <v>10</v>
      </c>
      <c r="C541" s="21">
        <v>100070.9</v>
      </c>
      <c r="D541" s="21">
        <v>28428.393989999997</v>
      </c>
      <c r="E541" s="18">
        <v>15.8</v>
      </c>
      <c r="F541" s="18">
        <f>D541/C541*100</f>
        <v>28.408252538949885</v>
      </c>
    </row>
    <row r="542" spans="1:6" ht="14.25" x14ac:dyDescent="0.2">
      <c r="A542" s="12">
        <v>2019</v>
      </c>
      <c r="B542" s="13" t="s">
        <v>11</v>
      </c>
      <c r="C542" s="21">
        <v>89439.5</v>
      </c>
      <c r="D542" s="21">
        <v>15995.296350000001</v>
      </c>
      <c r="E542" s="18">
        <v>15.8</v>
      </c>
      <c r="F542" s="18">
        <f>D542/C542*100</f>
        <v>17.883928633321965</v>
      </c>
    </row>
    <row r="543" spans="1:6" ht="14.25" x14ac:dyDescent="0.2">
      <c r="A543" s="12">
        <v>2019</v>
      </c>
      <c r="B543" s="13" t="s">
        <v>12</v>
      </c>
      <c r="C543" s="21">
        <v>77223.199999999997</v>
      </c>
      <c r="D543" s="21">
        <v>13031.215800000002</v>
      </c>
      <c r="E543" s="18">
        <v>15.8</v>
      </c>
      <c r="F543" s="18">
        <f>D543/C543*100</f>
        <v>16.874742046431646</v>
      </c>
    </row>
    <row r="544" spans="1:6" ht="14.25" x14ac:dyDescent="0.2">
      <c r="A544" s="12">
        <v>2019</v>
      </c>
      <c r="B544" s="13" t="s">
        <v>13</v>
      </c>
      <c r="C544" s="21">
        <v>140854</v>
      </c>
      <c r="D544" s="21">
        <v>38527.968030000004</v>
      </c>
      <c r="E544" s="18">
        <v>15.8</v>
      </c>
      <c r="F544" s="18">
        <f>D544/C544*100</f>
        <v>27.353123113294618</v>
      </c>
    </row>
    <row r="545" spans="1:6" ht="14.25" x14ac:dyDescent="0.2">
      <c r="A545" s="12">
        <v>2019</v>
      </c>
      <c r="B545" s="13" t="s">
        <v>14</v>
      </c>
      <c r="C545" s="21">
        <v>236741.6</v>
      </c>
      <c r="D545" s="21">
        <v>77726.336620000002</v>
      </c>
      <c r="E545" s="18">
        <v>15.8</v>
      </c>
      <c r="F545" s="18">
        <f>D545/C545*100</f>
        <v>32.83171889520051</v>
      </c>
    </row>
    <row r="546" spans="1:6" ht="14.25" x14ac:dyDescent="0.2">
      <c r="A546" s="12">
        <v>2019</v>
      </c>
      <c r="B546" s="13" t="s">
        <v>31</v>
      </c>
      <c r="C546" s="21">
        <v>79006</v>
      </c>
      <c r="D546" s="21">
        <v>18685.979959999997</v>
      </c>
      <c r="E546" s="18">
        <v>15.8</v>
      </c>
      <c r="F546" s="18">
        <f>D546/C546*100</f>
        <v>23.651342885350477</v>
      </c>
    </row>
    <row r="547" spans="1:6" ht="14.25" x14ac:dyDescent="0.2">
      <c r="A547" s="12">
        <v>2019</v>
      </c>
      <c r="B547" s="13" t="s">
        <v>15</v>
      </c>
      <c r="C547" s="21">
        <v>41481.199999999997</v>
      </c>
      <c r="D547" s="21">
        <v>9508.4403700000003</v>
      </c>
      <c r="E547" s="18">
        <v>15.8</v>
      </c>
      <c r="F547" s="18">
        <f>D547/C547*100</f>
        <v>22.922288578922505</v>
      </c>
    </row>
    <row r="548" spans="1:6" ht="14.25" x14ac:dyDescent="0.2">
      <c r="A548" s="12">
        <v>2019</v>
      </c>
      <c r="B548" s="13" t="s">
        <v>16</v>
      </c>
      <c r="C548" s="21">
        <v>28372.9</v>
      </c>
      <c r="D548" s="21">
        <v>6515.6898499999998</v>
      </c>
      <c r="E548" s="18">
        <v>15.8</v>
      </c>
      <c r="F548" s="18">
        <f>D548/C548*100</f>
        <v>22.964483186420843</v>
      </c>
    </row>
    <row r="549" spans="1:6" ht="14.25" x14ac:dyDescent="0.2">
      <c r="A549" s="12">
        <v>2019</v>
      </c>
      <c r="B549" s="13" t="s">
        <v>17</v>
      </c>
      <c r="C549" s="21">
        <v>132574.79999999999</v>
      </c>
      <c r="D549" s="21">
        <v>27689.515020000003</v>
      </c>
      <c r="E549" s="18">
        <v>15.8</v>
      </c>
      <c r="F549" s="18">
        <f>D549/C549*100</f>
        <v>20.885956471365603</v>
      </c>
    </row>
    <row r="550" spans="1:6" ht="14.25" x14ac:dyDescent="0.2">
      <c r="A550" s="12">
        <v>2019</v>
      </c>
      <c r="B550" s="13" t="s">
        <v>18</v>
      </c>
      <c r="C550" s="21">
        <v>89136.7</v>
      </c>
      <c r="D550" s="21">
        <v>16401.831709999999</v>
      </c>
      <c r="E550" s="18">
        <v>15.8</v>
      </c>
      <c r="F550" s="18">
        <f>D550/C550*100</f>
        <v>18.400761650363989</v>
      </c>
    </row>
    <row r="551" spans="1:6" ht="14.25" x14ac:dyDescent="0.2">
      <c r="A551" s="12">
        <v>2019</v>
      </c>
      <c r="B551" s="13" t="s">
        <v>19</v>
      </c>
      <c r="C551" s="21">
        <v>97341.9</v>
      </c>
      <c r="D551" s="21">
        <v>24286.420460000001</v>
      </c>
      <c r="E551" s="18">
        <v>15.8</v>
      </c>
      <c r="F551" s="18">
        <f>D551/C551*100</f>
        <v>24.94960593536802</v>
      </c>
    </row>
    <row r="552" spans="1:6" ht="14.25" x14ac:dyDescent="0.2">
      <c r="A552" s="12">
        <v>2019</v>
      </c>
      <c r="B552" s="13" t="s">
        <v>32</v>
      </c>
      <c r="C552" s="21">
        <v>41966.5</v>
      </c>
      <c r="D552" s="21">
        <v>9822.2050100000015</v>
      </c>
      <c r="E552" s="18">
        <v>15.8</v>
      </c>
      <c r="F552" s="18">
        <f>D552/C552*100</f>
        <v>23.40487057533986</v>
      </c>
    </row>
    <row r="553" spans="1:6" ht="14.25" x14ac:dyDescent="0.2">
      <c r="A553" s="12">
        <v>2019</v>
      </c>
      <c r="B553" s="13" t="s">
        <v>20</v>
      </c>
      <c r="C553" s="21">
        <v>33065.1</v>
      </c>
      <c r="D553" s="21">
        <v>8769.957190000001</v>
      </c>
      <c r="E553" s="18">
        <v>15.8</v>
      </c>
      <c r="F553" s="18">
        <f>D553/C553*100</f>
        <v>26.523304602133376</v>
      </c>
    </row>
    <row r="554" spans="1:6" ht="14.25" x14ac:dyDescent="0.2">
      <c r="A554" s="12">
        <v>2019</v>
      </c>
      <c r="B554" s="13" t="s">
        <v>21</v>
      </c>
      <c r="C554" s="21">
        <v>64216.7</v>
      </c>
      <c r="D554" s="21">
        <v>11598.90732</v>
      </c>
      <c r="E554" s="18">
        <v>15.8</v>
      </c>
      <c r="F554" s="18">
        <f>D554/C554*100</f>
        <v>18.062135425831599</v>
      </c>
    </row>
    <row r="555" spans="1:6" ht="14.25" x14ac:dyDescent="0.2">
      <c r="A555" s="12">
        <v>2019</v>
      </c>
      <c r="B555" s="13" t="s">
        <v>22</v>
      </c>
      <c r="C555" s="21">
        <v>73437.100000000006</v>
      </c>
      <c r="D555" s="21">
        <v>14472.63148</v>
      </c>
      <c r="E555" s="18">
        <v>15.8</v>
      </c>
      <c r="F555" s="18">
        <f>D555/C555*100</f>
        <v>19.707520422238893</v>
      </c>
    </row>
    <row r="556" spans="1:6" ht="14.25" x14ac:dyDescent="0.2">
      <c r="A556" s="12">
        <v>2019</v>
      </c>
      <c r="B556" s="13" t="s">
        <v>23</v>
      </c>
      <c r="C556" s="21">
        <v>71515.7</v>
      </c>
      <c r="D556" s="21">
        <v>19958.783799999997</v>
      </c>
      <c r="E556" s="18">
        <v>15.8</v>
      </c>
      <c r="F556" s="18">
        <f>D556/C556*100</f>
        <v>27.908254830757439</v>
      </c>
    </row>
    <row r="557" spans="1:6" ht="14.25" x14ac:dyDescent="0.2">
      <c r="A557" s="12">
        <v>2019</v>
      </c>
      <c r="B557" s="13" t="s">
        <v>24</v>
      </c>
      <c r="C557" s="21">
        <v>123291.2</v>
      </c>
      <c r="D557" s="21">
        <v>14258.40323</v>
      </c>
      <c r="E557" s="18">
        <v>15.8</v>
      </c>
      <c r="F557" s="18">
        <f>D557/C557*100</f>
        <v>11.564818275756908</v>
      </c>
    </row>
    <row r="558" spans="1:6" ht="14.25" x14ac:dyDescent="0.2">
      <c r="A558" s="12">
        <v>2019</v>
      </c>
      <c r="B558" s="13" t="s">
        <v>25</v>
      </c>
      <c r="C558" s="21">
        <v>121365.6</v>
      </c>
      <c r="D558" s="21">
        <v>21260.384879999998</v>
      </c>
      <c r="E558" s="18">
        <v>15.8</v>
      </c>
      <c r="F558" s="18">
        <f>D558/C558*100</f>
        <v>17.517636694417526</v>
      </c>
    </row>
    <row r="559" spans="1:6" ht="14.25" x14ac:dyDescent="0.2">
      <c r="A559" s="12">
        <v>2019</v>
      </c>
      <c r="B559" s="13" t="s">
        <v>26</v>
      </c>
      <c r="C559" s="21">
        <v>22545.5</v>
      </c>
      <c r="D559" s="21">
        <v>5734.477789999999</v>
      </c>
      <c r="E559" s="18">
        <v>15.8</v>
      </c>
      <c r="F559" s="18">
        <f>D559/C559*100</f>
        <v>25.435132465458732</v>
      </c>
    </row>
    <row r="560" spans="1:6" ht="14.25" x14ac:dyDescent="0.2">
      <c r="A560" s="12">
        <v>2019</v>
      </c>
      <c r="B560" s="13" t="s">
        <v>33</v>
      </c>
      <c r="C560" s="21">
        <v>222582.8</v>
      </c>
      <c r="D560" s="21">
        <v>38653.674320000006</v>
      </c>
      <c r="E560" s="18">
        <v>15.8</v>
      </c>
      <c r="F560" s="18">
        <f>D560/C560*100</f>
        <v>17.365975412296013</v>
      </c>
    </row>
    <row r="561" spans="1:6" ht="14.25" x14ac:dyDescent="0.2">
      <c r="A561" s="12">
        <v>2019</v>
      </c>
      <c r="B561" s="13" t="s">
        <v>27</v>
      </c>
      <c r="C561" s="21">
        <v>60285.4</v>
      </c>
      <c r="D561" s="21">
        <v>13688.907179999998</v>
      </c>
      <c r="E561" s="18">
        <v>15.8</v>
      </c>
      <c r="F561" s="18">
        <f>D561/C561*100</f>
        <v>22.706836447962523</v>
      </c>
    </row>
    <row r="562" spans="1:6" ht="14.25" x14ac:dyDescent="0.2">
      <c r="A562" s="12">
        <v>2019</v>
      </c>
      <c r="B562" s="13" t="s">
        <v>28</v>
      </c>
      <c r="C562" s="21">
        <v>31444</v>
      </c>
      <c r="D562" s="21">
        <v>7887.6616099999992</v>
      </c>
      <c r="E562" s="18">
        <v>15.8</v>
      </c>
      <c r="F562" s="18">
        <f>D562/C562*100</f>
        <v>25.084790770894283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46</v>
      </c>
    </row>
    <row r="2" spans="1:5" x14ac:dyDescent="0.25">
      <c r="A2" s="5">
        <v>2003</v>
      </c>
      <c r="B2" s="7">
        <f>SUMIFS(Concentrado!C$2:C563,Concentrado!$A$2:$A563,"="&amp;$A2,Concentrado!$B$2:$B563, "=Coahuila")</f>
        <v>23084.7</v>
      </c>
      <c r="C2" s="7">
        <f>SUMIFS(Concentrado!D$2:D563,Concentrado!$A$2:$A563,"="&amp;$A2,Concentrado!$B$2:$B563, "=Coahuila")</f>
        <v>5363.5396199999996</v>
      </c>
      <c r="D2" s="9">
        <f>SUMIFS(Concentrado!E$2:E563,Concentrado!$A$2:$A563,"="&amp;$A2,Concentrado!$B$2:$B563, "=Coahuila")</f>
        <v>15.8</v>
      </c>
      <c r="E2" s="9">
        <f>SUMIFS(Concentrado!F$2:F563,Concentrado!$A$2:$A563,"="&amp;$A2,Concentrado!$B$2:$B563, "=Coahuila")</f>
        <v>23.234175102990289</v>
      </c>
    </row>
    <row r="3" spans="1:5" x14ac:dyDescent="0.25">
      <c r="A3" s="5">
        <v>2004</v>
      </c>
      <c r="B3" s="7">
        <f>SUMIFS(Concentrado!C$2:C564,Concentrado!$A$2:$A564,"="&amp;$A3,Concentrado!$B$2:$B564, "=Coahuila")</f>
        <v>25314.1</v>
      </c>
      <c r="C3" s="7">
        <f>SUMIFS(Concentrado!D$2:D564,Concentrado!$A$2:$A564,"="&amp;$A3,Concentrado!$B$2:$B564, "=Coahuila")</f>
        <v>6479.4018000000005</v>
      </c>
      <c r="D3" s="9">
        <f>SUMIFS(Concentrado!E$2:E564,Concentrado!$A$2:$A564,"="&amp;$A3,Concentrado!$B$2:$B564, "=Coahuila")</f>
        <v>17.600000000000001</v>
      </c>
      <c r="E3" s="9">
        <f>SUMIFS(Concentrado!F$2:F564,Concentrado!$A$2:$A564,"="&amp;$A3,Concentrado!$B$2:$B564, "=Coahuila")</f>
        <v>25.596018819551166</v>
      </c>
    </row>
    <row r="4" spans="1:5" x14ac:dyDescent="0.25">
      <c r="A4" s="5">
        <v>2005</v>
      </c>
      <c r="B4" s="7">
        <f>SUMIFS(Concentrado!C$2:C565,Concentrado!$A$2:$A565,"="&amp;$A4,Concentrado!$B$2:$B565, "=Coahuila")</f>
        <v>26364.3</v>
      </c>
      <c r="C4" s="7">
        <f>SUMIFS(Concentrado!D$2:D565,Concentrado!$A$2:$A565,"="&amp;$A4,Concentrado!$B$2:$B565, "=Coahuila")</f>
        <v>6802.4135000000006</v>
      </c>
      <c r="D4" s="9">
        <f>SUMIFS(Concentrado!E$2:E565,Concentrado!$A$2:$A565,"="&amp;$A4,Concentrado!$B$2:$B565, "=Coahuila")</f>
        <v>16.7</v>
      </c>
      <c r="E4" s="9">
        <f>SUMIFS(Concentrado!F$2:F565,Concentrado!$A$2:$A565,"="&amp;$A4,Concentrado!$B$2:$B565, "=Coahuila")</f>
        <v>25.801608614679701</v>
      </c>
    </row>
    <row r="5" spans="1:5" x14ac:dyDescent="0.25">
      <c r="A5" s="5">
        <v>2006</v>
      </c>
      <c r="B5" s="7">
        <f>SUMIFS(Concentrado!C$2:C566,Concentrado!$A$2:$A566,"="&amp;$A5,Concentrado!$B$2:$B566, "=Coahuila")</f>
        <v>28458.6</v>
      </c>
      <c r="C5" s="7">
        <f>SUMIFS(Concentrado!D$2:D566,Concentrado!$A$2:$A566,"="&amp;$A5,Concentrado!$B$2:$B566, "=Coahuila")</f>
        <v>6782.8912500000006</v>
      </c>
      <c r="D5" s="9">
        <f>SUMIFS(Concentrado!E$2:E566,Concentrado!$A$2:$A566,"="&amp;$A5,Concentrado!$B$2:$B566, "=Coahuila")</f>
        <v>16.100000000000001</v>
      </c>
      <c r="E5" s="9">
        <f>SUMIFS(Concentrado!F$2:F566,Concentrado!$A$2:$A566,"="&amp;$A5,Concentrado!$B$2:$B566, "=Coahuila")</f>
        <v>23.834240791887165</v>
      </c>
    </row>
    <row r="6" spans="1:5" x14ac:dyDescent="0.25">
      <c r="A6" s="5">
        <v>2007</v>
      </c>
      <c r="B6" s="7">
        <f>SUMIFS(Concentrado!C$2:C567,Concentrado!$A$2:$A567,"="&amp;$A6,Concentrado!$B$2:$B567, "=Coahuila")</f>
        <v>29605.7</v>
      </c>
      <c r="C6" s="7">
        <f>SUMIFS(Concentrado!D$2:D567,Concentrado!$A$2:$A567,"="&amp;$A6,Concentrado!$B$2:$B567, "=Coahuila")</f>
        <v>7121.8371799999995</v>
      </c>
      <c r="D6" s="9">
        <f>SUMIFS(Concentrado!E$2:E567,Concentrado!$A$2:$A567,"="&amp;$A6,Concentrado!$B$2:$B567, "=Coahuila")</f>
        <v>15.8</v>
      </c>
      <c r="E6" s="9">
        <f>SUMIFS(Concentrado!F$2:F567,Concentrado!$A$2:$A567,"="&amp;$A6,Concentrado!$B$2:$B567, "=Coahuila")</f>
        <v>24.055628409394135</v>
      </c>
    </row>
    <row r="7" spans="1:5" x14ac:dyDescent="0.25">
      <c r="A7" s="5">
        <v>2008</v>
      </c>
      <c r="B7" s="7">
        <f>SUMIFS(Concentrado!C$2:C568,Concentrado!$A$2:$A568,"="&amp;$A7,Concentrado!$B$2:$B568, "=Coahuila")</f>
        <v>34188.400000000001</v>
      </c>
      <c r="C7" s="7">
        <f>SUMIFS(Concentrado!D$2:D568,Concentrado!$A$2:$A568,"="&amp;$A7,Concentrado!$B$2:$B568, "=Coahuila")</f>
        <v>7828.3552399999999</v>
      </c>
      <c r="D7" s="9">
        <f>SUMIFS(Concentrado!E$2:E568,Concentrado!$A$2:$A568,"="&amp;$A7,Concentrado!$B$2:$B568, "=Coahuila")</f>
        <v>15.2</v>
      </c>
      <c r="E7" s="9">
        <f>SUMIFS(Concentrado!F$2:F568,Concentrado!$A$2:$A568,"="&amp;$A7,Concentrado!$B$2:$B568, "=Coahuila")</f>
        <v>22.897694071673431</v>
      </c>
    </row>
    <row r="8" spans="1:5" x14ac:dyDescent="0.25">
      <c r="A8" s="5">
        <v>2009</v>
      </c>
      <c r="B8" s="7">
        <f>SUMIFS(Concentrado!C$2:C569,Concentrado!$A$2:$A569,"="&amp;$A8,Concentrado!$B$2:$B569, "=Coahuila")</f>
        <v>37266.6</v>
      </c>
      <c r="C8" s="7">
        <f>SUMIFS(Concentrado!D$2:D569,Concentrado!$A$2:$A569,"="&amp;$A8,Concentrado!$B$2:$B569, "=Coahuila")</f>
        <v>8669.5818299999992</v>
      </c>
      <c r="D8" s="9">
        <f>SUMIFS(Concentrado!E$2:E569,Concentrado!$A$2:$A569,"="&amp;$A8,Concentrado!$B$2:$B569, "=Coahuila")</f>
        <v>15.2</v>
      </c>
      <c r="E8" s="9">
        <f>SUMIFS(Concentrado!F$2:F569,Concentrado!$A$2:$A569,"="&amp;$A8,Concentrado!$B$2:$B569, "=Coahuila")</f>
        <v>23.263678011946354</v>
      </c>
    </row>
    <row r="9" spans="1:5" x14ac:dyDescent="0.25">
      <c r="A9" s="5">
        <v>2010</v>
      </c>
      <c r="B9" s="7">
        <f>SUMIFS(Concentrado!C$2:C570,Concentrado!$A$2:$A570,"="&amp;$A9,Concentrado!$B$2:$B570, "=Coahuila")</f>
        <v>40018</v>
      </c>
      <c r="C9" s="7">
        <f>SUMIFS(Concentrado!D$2:D570,Concentrado!$A$2:$A570,"="&amp;$A9,Concentrado!$B$2:$B570, "=Coahuila")</f>
        <v>9564.4220100000002</v>
      </c>
      <c r="D9" s="9">
        <f>SUMIFS(Concentrado!E$2:E570,Concentrado!$A$2:$A570,"="&amp;$A9,Concentrado!$B$2:$B570, "=Coahuila")</f>
        <v>15.6</v>
      </c>
      <c r="E9" s="9">
        <f>SUMIFS(Concentrado!F$2:F570,Concentrado!$A$2:$A570,"="&amp;$A9,Concentrado!$B$2:$B570, "=Coahuila")</f>
        <v>23.900299890049478</v>
      </c>
    </row>
    <row r="10" spans="1:5" x14ac:dyDescent="0.25">
      <c r="A10" s="5">
        <v>2011</v>
      </c>
      <c r="B10" s="7">
        <f>SUMIFS(Concentrado!C$2:C571,Concentrado!$A$2:$A571,"="&amp;$A10,Concentrado!$B$2:$B571, "=Coahuila")</f>
        <v>40627.199999999997</v>
      </c>
      <c r="C10" s="7">
        <f>SUMIFS(Concentrado!D$2:D571,Concentrado!$A$2:$A571,"="&amp;$A10,Concentrado!$B$2:$B571, "=Coahuila")</f>
        <v>10446.57733</v>
      </c>
      <c r="D10" s="9">
        <f>SUMIFS(Concentrado!E$2:E571,Concentrado!$A$2:$A571,"="&amp;$A10,Concentrado!$B$2:$B571, "=Coahuila")</f>
        <v>15.5</v>
      </c>
      <c r="E10" s="9">
        <f>SUMIFS(Concentrado!F$2:F571,Concentrado!$A$2:$A571,"="&amp;$A10,Concentrado!$B$2:$B571, "=Coahuila")</f>
        <v>25.713259417336172</v>
      </c>
    </row>
    <row r="11" spans="1:5" x14ac:dyDescent="0.25">
      <c r="A11" s="5">
        <v>2012</v>
      </c>
      <c r="B11" s="7">
        <f>SUMIFS(Concentrado!C$2:C572,Concentrado!$A$2:$A572,"="&amp;$A11,Concentrado!$B$2:$B572, "=Coahuila")</f>
        <v>42005</v>
      </c>
      <c r="C11" s="7">
        <f>SUMIFS(Concentrado!D$2:D572,Concentrado!$A$2:$A572,"="&amp;$A11,Concentrado!$B$2:$B572, "=Coahuila")</f>
        <v>10752.886500000001</v>
      </c>
      <c r="D11" s="9">
        <f>SUMIFS(Concentrado!E$2:E572,Concentrado!$A$2:$A572,"="&amp;$A11,Concentrado!$B$2:$B572, "=Coahuila")</f>
        <v>15.8</v>
      </c>
      <c r="E11" s="9">
        <f>SUMIFS(Concentrado!F$2:F572,Concentrado!$A$2:$A572,"="&amp;$A11,Concentrado!$B$2:$B572, "=Coahuila")</f>
        <v>25.599063206761102</v>
      </c>
    </row>
    <row r="12" spans="1:5" x14ac:dyDescent="0.25">
      <c r="A12" s="5">
        <v>2013</v>
      </c>
      <c r="B12" s="7">
        <f>SUMIFS(Concentrado!C$2:C573,Concentrado!$A$2:$A573,"="&amp;$A12,Concentrado!$B$2:$B573, "=Coahuila")</f>
        <v>49926.5</v>
      </c>
      <c r="C12" s="7">
        <f>SUMIFS(Concentrado!D$2:D573,Concentrado!$A$2:$A573,"="&amp;$A12,Concentrado!$B$2:$B573, "=Coahuila")</f>
        <v>11278.798019999998</v>
      </c>
      <c r="D12" s="9">
        <f>SUMIFS(Concentrado!E$2:E573,Concentrado!$A$2:$A573,"="&amp;$A12,Concentrado!$B$2:$B573, "=Coahuila")</f>
        <v>15.7</v>
      </c>
      <c r="E12" s="9">
        <f>SUMIFS(Concentrado!F$2:F573,Concentrado!$A$2:$A573,"="&amp;$A12,Concentrado!$B$2:$B573, "=Coahuila")</f>
        <v>22.590804522648288</v>
      </c>
    </row>
    <row r="13" spans="1:5" x14ac:dyDescent="0.25">
      <c r="A13" s="5">
        <v>2014</v>
      </c>
      <c r="B13" s="7">
        <f>SUMIFS(Concentrado!C$2:C574,Concentrado!$A$2:$A574,"="&amp;$A13,Concentrado!$B$2:$B574, "=Coahuila")</f>
        <v>56261.599999999999</v>
      </c>
      <c r="C13" s="7">
        <f>SUMIFS(Concentrado!D$2:D574,Concentrado!$A$2:$A574,"="&amp;$A13,Concentrado!$B$2:$B574, "=Coahuila")</f>
        <v>12859.26044</v>
      </c>
      <c r="D13" s="9">
        <f>SUMIFS(Concentrado!E$2:E574,Concentrado!$A$2:$A574,"="&amp;$A13,Concentrado!$B$2:$B574, "=Coahuila")</f>
        <v>14.5</v>
      </c>
      <c r="E13" s="9">
        <f>SUMIFS(Concentrado!F$2:F574,Concentrado!$A$2:$A574,"="&amp;$A13,Concentrado!$B$2:$B574, "=Coahuila")</f>
        <v>22.856193993771949</v>
      </c>
    </row>
    <row r="14" spans="1:5" x14ac:dyDescent="0.25">
      <c r="A14" s="5">
        <v>2015</v>
      </c>
      <c r="B14" s="7">
        <f>SUMIFS(Concentrado!C$2:C575,Concentrado!$A$2:$A575,"="&amp;$A14,Concentrado!$B$2:$B575, "=Coahuila")</f>
        <v>60740.069689999997</v>
      </c>
      <c r="C14" s="7">
        <f>SUMIFS(Concentrado!D$2:D575,Concentrado!$A$2:$A575,"="&amp;$A14,Concentrado!$B$2:$B575, "=Coahuila")</f>
        <v>14156.20919</v>
      </c>
      <c r="D14" s="9">
        <f>SUMIFS(Concentrado!E$2:E575,Concentrado!$A$2:$A575,"="&amp;$A14,Concentrado!$B$2:$B575, "=Coahuila")</f>
        <v>14.8</v>
      </c>
      <c r="E14" s="9">
        <f>SUMIFS(Concentrado!F$2:F575,Concentrado!$A$2:$A575,"="&amp;$A14,Concentrado!$B$2:$B575, "=Coahuila")</f>
        <v>23.306211636320565</v>
      </c>
    </row>
    <row r="15" spans="1:5" x14ac:dyDescent="0.25">
      <c r="A15" s="5">
        <v>2016</v>
      </c>
      <c r="B15" s="7">
        <f>SUMIFS(Concentrado!C$2:C576,Concentrado!$A$2:$A576,"="&amp;$A15,Concentrado!$B$2:$B576, "=Coahuila")</f>
        <v>66118.571479999999</v>
      </c>
      <c r="C15" s="7">
        <f>SUMIFS(Concentrado!D$2:D576,Concentrado!$A$2:$A576,"="&amp;$A15,Concentrado!$B$2:$B576, "=Coahuila")</f>
        <v>14956.093779999999</v>
      </c>
      <c r="D15" s="9">
        <f>SUMIFS(Concentrado!E$2:E576,Concentrado!$A$2:$A576,"="&amp;$A15,Concentrado!$B$2:$B576, "=Coahuila")</f>
        <v>14.1</v>
      </c>
      <c r="E15" s="9">
        <f>SUMIFS(Concentrado!F$2:F576,Concentrado!$A$2:$A576,"="&amp;$A15,Concentrado!$B$2:$B576, "=Coahuila")</f>
        <v>22.620110273441135</v>
      </c>
    </row>
    <row r="16" spans="1:5" x14ac:dyDescent="0.25">
      <c r="A16" s="5">
        <v>2017</v>
      </c>
      <c r="B16" s="7">
        <f>SUMIFS(Concentrado!C$2:C577,Concentrado!$A$2:$A577,"="&amp;$A16,Concentrado!$B$2:$B577, "=Coahuila")</f>
        <v>70016.332779999997</v>
      </c>
      <c r="C16" s="7">
        <f>SUMIFS(Concentrado!D$2:D577,Concentrado!$A$2:$A577,"="&amp;$A16,Concentrado!$B$2:$B577, "=Coahuila")</f>
        <v>15454.347750000001</v>
      </c>
      <c r="D16" s="9">
        <f>SUMIFS(Concentrado!E$2:E577,Concentrado!$A$2:$A577,"="&amp;$A16,Concentrado!$B$2:$B577, "=Coahuila")</f>
        <v>15.8</v>
      </c>
      <c r="E16" s="9">
        <f>SUMIFS(Concentrado!F$2:F577,Concentrado!$A$2:$A577,"="&amp;$A16,Concentrado!$B$2:$B577, "=Coahuila")</f>
        <v>22.072489569768642</v>
      </c>
    </row>
    <row r="17" spans="1:5" x14ac:dyDescent="0.25">
      <c r="A17" s="5">
        <v>2018</v>
      </c>
      <c r="B17" s="7">
        <f>SUMIFS(Concentrado!C$2:C578,Concentrado!$A$2:$A578,"="&amp;$A17,Concentrado!$B$2:$B578, "=Coahuila")</f>
        <v>83824.899999999994</v>
      </c>
      <c r="C17" s="7">
        <f>SUMIFS(Concentrado!D$2:D578,Concentrado!$A$2:$A578,"="&amp;$A17,Concentrado!$B$2:$B578, "=Coahuila")</f>
        <v>16484.608460000003</v>
      </c>
      <c r="D17" s="9">
        <f>SUMIFS(Concentrado!E$2:E578,Concentrado!$A$2:$A578,"="&amp;$A17,Concentrado!$B$2:$B578, "=Coahuila")</f>
        <v>17.100000000000001</v>
      </c>
      <c r="E17" s="9">
        <f>SUMIFS(Concentrado!F$2:F578,Concentrado!$A$2:$A578,"="&amp;$A17,Concentrado!$B$2:$B578, "=Coahuila")</f>
        <v>19.665527140503603</v>
      </c>
    </row>
    <row r="18" spans="1:5" x14ac:dyDescent="0.25">
      <c r="A18" s="5">
        <v>2019</v>
      </c>
      <c r="B18" s="7">
        <f>SUMIFS(Concentrado!C$2:C579,Concentrado!$A$2:$A579,"="&amp;$A18,Concentrado!$B$2:$B579, "=Coahuila")</f>
        <v>81986.2</v>
      </c>
      <c r="C18" s="7">
        <f>SUMIFS(Concentrado!D$2:D579,Concentrado!$A$2:$A579,"="&amp;$A18,Concentrado!$B$2:$B579, "=Coahuila")</f>
        <v>17223.738509999999</v>
      </c>
      <c r="D18" s="9">
        <f>SUMIFS(Concentrado!E$2:E579,Concentrado!$A$2:$A579,"="&amp;$A18,Concentrado!$B$2:$B579, "=Coahuila")</f>
        <v>15.8</v>
      </c>
      <c r="E18" s="9">
        <f>SUMIFS(Concentrado!F$2:F579,Concentrado!$A$2:$A579,"="&amp;$A18,Concentrado!$B$2:$B579, "=Coahuila")</f>
        <v>21.008094667151301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47</v>
      </c>
    </row>
    <row r="2" spans="1:5" x14ac:dyDescent="0.25">
      <c r="A2" s="5">
        <v>2003</v>
      </c>
      <c r="B2" s="7">
        <f>SUMIFS(Concentrado!C$2:C563,Concentrado!$A$2:$A563,"="&amp;$A2,Concentrado!$B$2:$B563, "=Colima")</f>
        <v>11209.6</v>
      </c>
      <c r="C2" s="7">
        <f>SUMIFS(Concentrado!D$2:D563,Concentrado!$A$2:$A563,"="&amp;$A2,Concentrado!$B$2:$B563, "=Colima")</f>
        <v>1452.61204</v>
      </c>
      <c r="D2" s="9">
        <f>SUMIFS(Concentrado!E$2:E563,Concentrado!$A$2:$A563,"="&amp;$A2,Concentrado!$B$2:$B563, "=Colima")</f>
        <v>15.8</v>
      </c>
      <c r="E2" s="9">
        <f>SUMIFS(Concentrado!F$2:F563,Concentrado!$A$2:$A563,"="&amp;$A2,Concentrado!$B$2:$B563, "=Colima")</f>
        <v>12.958642948900941</v>
      </c>
    </row>
    <row r="3" spans="1:5" x14ac:dyDescent="0.25">
      <c r="A3" s="5">
        <v>2004</v>
      </c>
      <c r="B3" s="7">
        <f>SUMIFS(Concentrado!C$2:C564,Concentrado!$A$2:$A564,"="&amp;$A3,Concentrado!$B$2:$B564, "=Colima")</f>
        <v>11028.9</v>
      </c>
      <c r="C3" s="7">
        <f>SUMIFS(Concentrado!D$2:D564,Concentrado!$A$2:$A564,"="&amp;$A3,Concentrado!$B$2:$B564, "=Colima")</f>
        <v>1698.27979</v>
      </c>
      <c r="D3" s="9">
        <f>SUMIFS(Concentrado!E$2:E564,Concentrado!$A$2:$A564,"="&amp;$A3,Concentrado!$B$2:$B564, "=Colima")</f>
        <v>17.600000000000001</v>
      </c>
      <c r="E3" s="9">
        <f>SUMIFS(Concentrado!F$2:F564,Concentrado!$A$2:$A564,"="&amp;$A3,Concentrado!$B$2:$B564, "=Colima")</f>
        <v>15.398451250804705</v>
      </c>
    </row>
    <row r="4" spans="1:5" x14ac:dyDescent="0.25">
      <c r="A4" s="5">
        <v>2005</v>
      </c>
      <c r="B4" s="7">
        <f>SUMIFS(Concentrado!C$2:C565,Concentrado!$A$2:$A565,"="&amp;$A4,Concentrado!$B$2:$B565, "=Colima")</f>
        <v>13560.3</v>
      </c>
      <c r="C4" s="7">
        <f>SUMIFS(Concentrado!D$2:D565,Concentrado!$A$2:$A565,"="&amp;$A4,Concentrado!$B$2:$B565, "=Colima")</f>
        <v>1710.6672100000001</v>
      </c>
      <c r="D4" s="9">
        <f>SUMIFS(Concentrado!E$2:E565,Concentrado!$A$2:$A565,"="&amp;$A4,Concentrado!$B$2:$B565, "=Colima")</f>
        <v>16.7</v>
      </c>
      <c r="E4" s="9">
        <f>SUMIFS(Concentrado!F$2:F565,Concentrado!$A$2:$A565,"="&amp;$A4,Concentrado!$B$2:$B565, "=Colima")</f>
        <v>12.61526079806494</v>
      </c>
    </row>
    <row r="5" spans="1:5" x14ac:dyDescent="0.25">
      <c r="A5" s="5">
        <v>2006</v>
      </c>
      <c r="B5" s="7">
        <f>SUMIFS(Concentrado!C$2:C566,Concentrado!$A$2:$A566,"="&amp;$A5,Concentrado!$B$2:$B566, "=Colima")</f>
        <v>14986.6</v>
      </c>
      <c r="C5" s="7">
        <f>SUMIFS(Concentrado!D$2:D566,Concentrado!$A$2:$A566,"="&amp;$A5,Concentrado!$B$2:$B566, "=Colima")</f>
        <v>2266.8792100000001</v>
      </c>
      <c r="D5" s="9">
        <f>SUMIFS(Concentrado!E$2:E566,Concentrado!$A$2:$A566,"="&amp;$A5,Concentrado!$B$2:$B566, "=Colima")</f>
        <v>16.100000000000001</v>
      </c>
      <c r="E5" s="9">
        <f>SUMIFS(Concentrado!F$2:F566,Concentrado!$A$2:$A566,"="&amp;$A5,Concentrado!$B$2:$B566, "=Colima")</f>
        <v>15.126040662992274</v>
      </c>
    </row>
    <row r="6" spans="1:5" x14ac:dyDescent="0.25">
      <c r="A6" s="5">
        <v>2007</v>
      </c>
      <c r="B6" s="7">
        <f>SUMIFS(Concentrado!C$2:C567,Concentrado!$A$2:$A567,"="&amp;$A6,Concentrado!$B$2:$B567, "=Colima")</f>
        <v>14481</v>
      </c>
      <c r="C6" s="7">
        <f>SUMIFS(Concentrado!D$2:D567,Concentrado!$A$2:$A567,"="&amp;$A6,Concentrado!$B$2:$B567, "=Colima")</f>
        <v>1997.7836600000001</v>
      </c>
      <c r="D6" s="9">
        <f>SUMIFS(Concentrado!E$2:E567,Concentrado!$A$2:$A567,"="&amp;$A6,Concentrado!$B$2:$B567, "=Colima")</f>
        <v>15.8</v>
      </c>
      <c r="E6" s="9">
        <f>SUMIFS(Concentrado!F$2:F567,Concentrado!$A$2:$A567,"="&amp;$A6,Concentrado!$B$2:$B567, "=Colima")</f>
        <v>13.795895725433327</v>
      </c>
    </row>
    <row r="7" spans="1:5" x14ac:dyDescent="0.25">
      <c r="A7" s="5">
        <v>2008</v>
      </c>
      <c r="B7" s="7">
        <f>SUMIFS(Concentrado!C$2:C568,Concentrado!$A$2:$A568,"="&amp;$A7,Concentrado!$B$2:$B568, "=Colima")</f>
        <v>21255.8</v>
      </c>
      <c r="C7" s="7">
        <f>SUMIFS(Concentrado!D$2:D568,Concentrado!$A$2:$A568,"="&amp;$A7,Concentrado!$B$2:$B568, "=Colima")</f>
        <v>2261.1729999999998</v>
      </c>
      <c r="D7" s="9">
        <f>SUMIFS(Concentrado!E$2:E568,Concentrado!$A$2:$A568,"="&amp;$A7,Concentrado!$B$2:$B568, "=Colima")</f>
        <v>15.2</v>
      </c>
      <c r="E7" s="9">
        <f>SUMIFS(Concentrado!F$2:F568,Concentrado!$A$2:$A568,"="&amp;$A7,Concentrado!$B$2:$B568, "=Colima")</f>
        <v>10.637910593814395</v>
      </c>
    </row>
    <row r="8" spans="1:5" x14ac:dyDescent="0.25">
      <c r="A8" s="5">
        <v>2009</v>
      </c>
      <c r="B8" s="7">
        <f>SUMIFS(Concentrado!C$2:C569,Concentrado!$A$2:$A569,"="&amp;$A8,Concentrado!$B$2:$B569, "=Colima")</f>
        <v>20862.400000000001</v>
      </c>
      <c r="C8" s="7">
        <f>SUMIFS(Concentrado!D$2:D569,Concentrado!$A$2:$A569,"="&amp;$A8,Concentrado!$B$2:$B569, "=Colima")</f>
        <v>2636.3753500000003</v>
      </c>
      <c r="D8" s="9">
        <f>SUMIFS(Concentrado!E$2:E569,Concentrado!$A$2:$A569,"="&amp;$A8,Concentrado!$B$2:$B569, "=Colima")</f>
        <v>15.2</v>
      </c>
      <c r="E8" s="9">
        <f>SUMIFS(Concentrado!F$2:F569,Concentrado!$A$2:$A569,"="&amp;$A8,Concentrado!$B$2:$B569, "=Colima")</f>
        <v>12.63697057864867</v>
      </c>
    </row>
    <row r="9" spans="1:5" x14ac:dyDescent="0.25">
      <c r="A9" s="5">
        <v>2010</v>
      </c>
      <c r="B9" s="7">
        <f>SUMIFS(Concentrado!C$2:C570,Concentrado!$A$2:$A570,"="&amp;$A9,Concentrado!$B$2:$B570, "=Colima")</f>
        <v>21345.7</v>
      </c>
      <c r="C9" s="7">
        <f>SUMIFS(Concentrado!D$2:D570,Concentrado!$A$2:$A570,"="&amp;$A9,Concentrado!$B$2:$B570, "=Colima")</f>
        <v>2667.4443000000001</v>
      </c>
      <c r="D9" s="9">
        <f>SUMIFS(Concentrado!E$2:E570,Concentrado!$A$2:$A570,"="&amp;$A9,Concentrado!$B$2:$B570, "=Colima")</f>
        <v>15.6</v>
      </c>
      <c r="E9" s="9">
        <f>SUMIFS(Concentrado!F$2:F570,Concentrado!$A$2:$A570,"="&amp;$A9,Concentrado!$B$2:$B570, "=Colima")</f>
        <v>12.496401148709108</v>
      </c>
    </row>
    <row r="10" spans="1:5" x14ac:dyDescent="0.25">
      <c r="A10" s="5">
        <v>2011</v>
      </c>
      <c r="B10" s="7">
        <f>SUMIFS(Concentrado!C$2:C571,Concentrado!$A$2:$A571,"="&amp;$A10,Concentrado!$B$2:$B571, "=Colima")</f>
        <v>25182</v>
      </c>
      <c r="C10" s="7">
        <f>SUMIFS(Concentrado!D$2:D571,Concentrado!$A$2:$A571,"="&amp;$A10,Concentrado!$B$2:$B571, "=Colima")</f>
        <v>3095.9373600000004</v>
      </c>
      <c r="D10" s="9">
        <f>SUMIFS(Concentrado!E$2:E571,Concentrado!$A$2:$A571,"="&amp;$A10,Concentrado!$B$2:$B571, "=Colima")</f>
        <v>15.5</v>
      </c>
      <c r="E10" s="9">
        <f>SUMIFS(Concentrado!F$2:F571,Concentrado!$A$2:$A571,"="&amp;$A10,Concentrado!$B$2:$B571, "=Colima")</f>
        <v>12.294247319513939</v>
      </c>
    </row>
    <row r="11" spans="1:5" x14ac:dyDescent="0.25">
      <c r="A11" s="5">
        <v>2012</v>
      </c>
      <c r="B11" s="7">
        <f>SUMIFS(Concentrado!C$2:C572,Concentrado!$A$2:$A572,"="&amp;$A11,Concentrado!$B$2:$B572, "=Colima")</f>
        <v>33811.699999999997</v>
      </c>
      <c r="C11" s="7">
        <f>SUMIFS(Concentrado!D$2:D572,Concentrado!$A$2:$A572,"="&amp;$A11,Concentrado!$B$2:$B572, "=Colima")</f>
        <v>3299.5203200000001</v>
      </c>
      <c r="D11" s="9">
        <f>SUMIFS(Concentrado!E$2:E572,Concentrado!$A$2:$A572,"="&amp;$A11,Concentrado!$B$2:$B572, "=Colima")</f>
        <v>15.8</v>
      </c>
      <c r="E11" s="9">
        <f>SUMIFS(Concentrado!F$2:F572,Concentrado!$A$2:$A572,"="&amp;$A11,Concentrado!$B$2:$B572, "=Colima")</f>
        <v>9.7585164898541041</v>
      </c>
    </row>
    <row r="12" spans="1:5" x14ac:dyDescent="0.25">
      <c r="A12" s="5">
        <v>2013</v>
      </c>
      <c r="B12" s="7">
        <f>SUMIFS(Concentrado!C$2:C573,Concentrado!$A$2:$A573,"="&amp;$A12,Concentrado!$B$2:$B573, "=Colima")</f>
        <v>36227.199999999997</v>
      </c>
      <c r="C12" s="7">
        <f>SUMIFS(Concentrado!D$2:D573,Concentrado!$A$2:$A573,"="&amp;$A12,Concentrado!$B$2:$B573, "=Colima")</f>
        <v>3446.39804</v>
      </c>
      <c r="D12" s="9">
        <f>SUMIFS(Concentrado!E$2:E573,Concentrado!$A$2:$A573,"="&amp;$A12,Concentrado!$B$2:$B573, "=Colima")</f>
        <v>15.7</v>
      </c>
      <c r="E12" s="9">
        <f>SUMIFS(Concentrado!F$2:F573,Concentrado!$A$2:$A573,"="&amp;$A12,Concentrado!$B$2:$B573, "=Colima")</f>
        <v>9.5132884683331866</v>
      </c>
    </row>
    <row r="13" spans="1:5" x14ac:dyDescent="0.25">
      <c r="A13" s="5">
        <v>2014</v>
      </c>
      <c r="B13" s="7">
        <f>SUMIFS(Concentrado!C$2:C574,Concentrado!$A$2:$A574,"="&amp;$A13,Concentrado!$B$2:$B574, "=Colima")</f>
        <v>31411.1</v>
      </c>
      <c r="C13" s="7">
        <f>SUMIFS(Concentrado!D$2:D574,Concentrado!$A$2:$A574,"="&amp;$A13,Concentrado!$B$2:$B574, "=Colima")</f>
        <v>3439.4329500000003</v>
      </c>
      <c r="D13" s="9">
        <f>SUMIFS(Concentrado!E$2:E574,Concentrado!$A$2:$A574,"="&amp;$A13,Concentrado!$B$2:$B574, "=Colima")</f>
        <v>14.5</v>
      </c>
      <c r="E13" s="9">
        <f>SUMIFS(Concentrado!F$2:F574,Concentrado!$A$2:$A574,"="&amp;$A13,Concentrado!$B$2:$B574, "=Colima")</f>
        <v>10.949737353992699</v>
      </c>
    </row>
    <row r="14" spans="1:5" x14ac:dyDescent="0.25">
      <c r="A14" s="5">
        <v>2015</v>
      </c>
      <c r="B14" s="7">
        <f>SUMIFS(Concentrado!C$2:C575,Concentrado!$A$2:$A575,"="&amp;$A14,Concentrado!$B$2:$B575, "=Colima")</f>
        <v>29563.631300000001</v>
      </c>
      <c r="C14" s="7">
        <f>SUMIFS(Concentrado!D$2:D575,Concentrado!$A$2:$A575,"="&amp;$A14,Concentrado!$B$2:$B575, "=Colima")</f>
        <v>3835.2259000000004</v>
      </c>
      <c r="D14" s="9">
        <f>SUMIFS(Concentrado!E$2:E575,Concentrado!$A$2:$A575,"="&amp;$A14,Concentrado!$B$2:$B575, "=Colima")</f>
        <v>14.8</v>
      </c>
      <c r="E14" s="9">
        <f>SUMIFS(Concentrado!F$2:F575,Concentrado!$A$2:$A575,"="&amp;$A14,Concentrado!$B$2:$B575, "=Colima")</f>
        <v>12.972783556531503</v>
      </c>
    </row>
    <row r="15" spans="1:5" x14ac:dyDescent="0.25">
      <c r="A15" s="5">
        <v>2016</v>
      </c>
      <c r="B15" s="7">
        <f>SUMIFS(Concentrado!C$2:C576,Concentrado!$A$2:$A576,"="&amp;$A15,Concentrado!$B$2:$B576, "=Colima")</f>
        <v>31201.410660000001</v>
      </c>
      <c r="C15" s="7">
        <f>SUMIFS(Concentrado!D$2:D576,Concentrado!$A$2:$A576,"="&amp;$A15,Concentrado!$B$2:$B576, "=Colima")</f>
        <v>3921.3074400000005</v>
      </c>
      <c r="D15" s="9">
        <f>SUMIFS(Concentrado!E$2:E576,Concentrado!$A$2:$A576,"="&amp;$A15,Concentrado!$B$2:$B576, "=Colima")</f>
        <v>14.1</v>
      </c>
      <c r="E15" s="9">
        <f>SUMIFS(Concentrado!F$2:F576,Concentrado!$A$2:$A576,"="&amp;$A15,Concentrado!$B$2:$B576, "=Colima")</f>
        <v>12.5677248465791</v>
      </c>
    </row>
    <row r="16" spans="1:5" x14ac:dyDescent="0.25">
      <c r="A16" s="5">
        <v>2017</v>
      </c>
      <c r="B16" s="7">
        <f>SUMIFS(Concentrado!C$2:C577,Concentrado!$A$2:$A577,"="&amp;$A16,Concentrado!$B$2:$B577, "=Colima")</f>
        <v>36529.711730000003</v>
      </c>
      <c r="C16" s="7">
        <f>SUMIFS(Concentrado!D$2:D577,Concentrado!$A$2:$A577,"="&amp;$A16,Concentrado!$B$2:$B577, "=Colima")</f>
        <v>4551.5929500000002</v>
      </c>
      <c r="D16" s="9">
        <f>SUMIFS(Concentrado!E$2:E577,Concentrado!$A$2:$A577,"="&amp;$A16,Concentrado!$B$2:$B577, "=Colima")</f>
        <v>15.8</v>
      </c>
      <c r="E16" s="9">
        <f>SUMIFS(Concentrado!F$2:F577,Concentrado!$A$2:$A577,"="&amp;$A16,Concentrado!$B$2:$B577, "=Colima")</f>
        <v>12.459975002381437</v>
      </c>
    </row>
    <row r="17" spans="1:5" x14ac:dyDescent="0.25">
      <c r="A17" s="5">
        <v>2018</v>
      </c>
      <c r="B17" s="7">
        <f>SUMIFS(Concentrado!C$2:C578,Concentrado!$A$2:$A578,"="&amp;$A17,Concentrado!$B$2:$B578, "=Colima")</f>
        <v>49895.7</v>
      </c>
      <c r="C17" s="7">
        <f>SUMIFS(Concentrado!D$2:D578,Concentrado!$A$2:$A578,"="&amp;$A17,Concentrado!$B$2:$B578, "=Colima")</f>
        <v>4437.6911099999998</v>
      </c>
      <c r="D17" s="9">
        <f>SUMIFS(Concentrado!E$2:E578,Concentrado!$A$2:$A578,"="&amp;$A17,Concentrado!$B$2:$B578, "=Colima")</f>
        <v>17.100000000000001</v>
      </c>
      <c r="E17" s="9">
        <f>SUMIFS(Concentrado!F$2:F578,Concentrado!$A$2:$A578,"="&amp;$A17,Concentrado!$B$2:$B578, "=Colima")</f>
        <v>8.8939349683439648</v>
      </c>
    </row>
    <row r="18" spans="1:5" x14ac:dyDescent="0.25">
      <c r="A18" s="5">
        <v>2019</v>
      </c>
      <c r="B18" s="7">
        <f>SUMIFS(Concentrado!C$2:C579,Concentrado!$A$2:$A579,"="&amp;$A18,Concentrado!$B$2:$B579, "=Colima")</f>
        <v>46492.1</v>
      </c>
      <c r="C18" s="7">
        <f>SUMIFS(Concentrado!D$2:D579,Concentrado!$A$2:$A579,"="&amp;$A18,Concentrado!$B$2:$B579, "=Colima")</f>
        <v>4761.8044900000004</v>
      </c>
      <c r="D18" s="9">
        <f>SUMIFS(Concentrado!E$2:E579,Concentrado!$A$2:$A579,"="&amp;$A18,Concentrado!$B$2:$B579, "=Colima")</f>
        <v>15.8</v>
      </c>
      <c r="E18" s="9">
        <f>SUMIFS(Concentrado!F$2:F579,Concentrado!$A$2:$A579,"="&amp;$A18,Concentrado!$B$2:$B579, "=Colima")</f>
        <v>10.242179832702762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48</v>
      </c>
    </row>
    <row r="2" spans="1:5" x14ac:dyDescent="0.25">
      <c r="A2" s="5">
        <v>2003</v>
      </c>
      <c r="B2" s="7">
        <f>SUMIFS(Concentrado!C$2:C563,Concentrado!$A$2:$A563,"="&amp;$A2,Concentrado!$B$2:$B563, "=Durango")</f>
        <v>15190.8</v>
      </c>
      <c r="C2" s="7">
        <f>SUMIFS(Concentrado!D$2:D563,Concentrado!$A$2:$A563,"="&amp;$A2,Concentrado!$B$2:$B563, "=Durango")</f>
        <v>2824.5178100000003</v>
      </c>
      <c r="D2" s="9">
        <f>SUMIFS(Concentrado!E$2:E563,Concentrado!$A$2:$A563,"="&amp;$A2,Concentrado!$B$2:$B563, "=Durango")</f>
        <v>15.8</v>
      </c>
      <c r="E2" s="9">
        <f>SUMIFS(Concentrado!F$2:F563,Concentrado!$A$2:$A563,"="&amp;$A2,Concentrado!$B$2:$B563, "=Durango")</f>
        <v>18.593608039076287</v>
      </c>
    </row>
    <row r="3" spans="1:5" x14ac:dyDescent="0.25">
      <c r="A3" s="5">
        <v>2004</v>
      </c>
      <c r="B3" s="7">
        <f>SUMIFS(Concentrado!C$2:C564,Concentrado!$A$2:$A564,"="&amp;$A3,Concentrado!$B$2:$B564, "=Durango")</f>
        <v>16132.5</v>
      </c>
      <c r="C3" s="7">
        <f>SUMIFS(Concentrado!D$2:D564,Concentrado!$A$2:$A564,"="&amp;$A3,Concentrado!$B$2:$B564, "=Durango")</f>
        <v>3406.0610799999995</v>
      </c>
      <c r="D3" s="9">
        <f>SUMIFS(Concentrado!E$2:E564,Concentrado!$A$2:$A564,"="&amp;$A3,Concentrado!$B$2:$B564, "=Durango")</f>
        <v>17.600000000000001</v>
      </c>
      <c r="E3" s="9">
        <f>SUMIFS(Concentrado!F$2:F564,Concentrado!$A$2:$A564,"="&amp;$A3,Concentrado!$B$2:$B564, "=Durango")</f>
        <v>21.113039392530602</v>
      </c>
    </row>
    <row r="4" spans="1:5" x14ac:dyDescent="0.25">
      <c r="A4" s="5">
        <v>2005</v>
      </c>
      <c r="B4" s="7">
        <f>SUMIFS(Concentrado!C$2:C565,Concentrado!$A$2:$A565,"="&amp;$A4,Concentrado!$B$2:$B565, "=Durango")</f>
        <v>17931.8</v>
      </c>
      <c r="C4" s="7">
        <f>SUMIFS(Concentrado!D$2:D565,Concentrado!$A$2:$A565,"="&amp;$A4,Concentrado!$B$2:$B565, "=Durango")</f>
        <v>3643.7240499999998</v>
      </c>
      <c r="D4" s="9">
        <f>SUMIFS(Concentrado!E$2:E565,Concentrado!$A$2:$A565,"="&amp;$A4,Concentrado!$B$2:$B565, "=Durango")</f>
        <v>16.7</v>
      </c>
      <c r="E4" s="9">
        <f>SUMIFS(Concentrado!F$2:F565,Concentrado!$A$2:$A565,"="&amp;$A4,Concentrado!$B$2:$B565, "=Durango")</f>
        <v>20.319901236908734</v>
      </c>
    </row>
    <row r="5" spans="1:5" x14ac:dyDescent="0.25">
      <c r="A5" s="5">
        <v>2006</v>
      </c>
      <c r="B5" s="7">
        <f>SUMIFS(Concentrado!C$2:C566,Concentrado!$A$2:$A566,"="&amp;$A5,Concentrado!$B$2:$B566, "=Durango")</f>
        <v>24268.2</v>
      </c>
      <c r="C5" s="7">
        <f>SUMIFS(Concentrado!D$2:D566,Concentrado!$A$2:$A566,"="&amp;$A5,Concentrado!$B$2:$B566, "=Durango")</f>
        <v>5565.2815600000004</v>
      </c>
      <c r="D5" s="9">
        <f>SUMIFS(Concentrado!E$2:E566,Concentrado!$A$2:$A566,"="&amp;$A5,Concentrado!$B$2:$B566, "=Durango")</f>
        <v>16.100000000000001</v>
      </c>
      <c r="E5" s="9">
        <f>SUMIFS(Concentrado!F$2:F566,Concentrado!$A$2:$A566,"="&amp;$A5,Concentrado!$B$2:$B566, "=Durango")</f>
        <v>22.932403556918107</v>
      </c>
    </row>
    <row r="6" spans="1:5" x14ac:dyDescent="0.25">
      <c r="A6" s="5">
        <v>2007</v>
      </c>
      <c r="B6" s="7">
        <f>SUMIFS(Concentrado!C$2:C567,Concentrado!$A$2:$A567,"="&amp;$A6,Concentrado!$B$2:$B567, "=Durango")</f>
        <v>23507.8</v>
      </c>
      <c r="C6" s="7">
        <f>SUMIFS(Concentrado!D$2:D567,Concentrado!$A$2:$A567,"="&amp;$A6,Concentrado!$B$2:$B567, "=Durango")</f>
        <v>4206.0652</v>
      </c>
      <c r="D6" s="9">
        <f>SUMIFS(Concentrado!E$2:E567,Concentrado!$A$2:$A567,"="&amp;$A6,Concentrado!$B$2:$B567, "=Durango")</f>
        <v>15.8</v>
      </c>
      <c r="E6" s="9">
        <f>SUMIFS(Concentrado!F$2:F567,Concentrado!$A$2:$A567,"="&amp;$A6,Concentrado!$B$2:$B567, "=Durango")</f>
        <v>17.892211095891579</v>
      </c>
    </row>
    <row r="7" spans="1:5" x14ac:dyDescent="0.25">
      <c r="A7" s="5">
        <v>2008</v>
      </c>
      <c r="B7" s="7">
        <f>SUMIFS(Concentrado!C$2:C568,Concentrado!$A$2:$A568,"="&amp;$A7,Concentrado!$B$2:$B568, "=Durango")</f>
        <v>30947.4</v>
      </c>
      <c r="C7" s="7">
        <f>SUMIFS(Concentrado!D$2:D568,Concentrado!$A$2:$A568,"="&amp;$A7,Concentrado!$B$2:$B568, "=Durango")</f>
        <v>4742.6821999999993</v>
      </c>
      <c r="D7" s="9">
        <f>SUMIFS(Concentrado!E$2:E568,Concentrado!$A$2:$A568,"="&amp;$A7,Concentrado!$B$2:$B568, "=Durango")</f>
        <v>15.2</v>
      </c>
      <c r="E7" s="9">
        <f>SUMIFS(Concentrado!F$2:F568,Concentrado!$A$2:$A568,"="&amp;$A7,Concentrado!$B$2:$B568, "=Durango")</f>
        <v>15.324977865668842</v>
      </c>
    </row>
    <row r="8" spans="1:5" x14ac:dyDescent="0.25">
      <c r="A8" s="5">
        <v>2009</v>
      </c>
      <c r="B8" s="7">
        <f>SUMIFS(Concentrado!C$2:C569,Concentrado!$A$2:$A569,"="&amp;$A8,Concentrado!$B$2:$B569, "=Durango")</f>
        <v>33166.699999999997</v>
      </c>
      <c r="C8" s="7">
        <f>SUMIFS(Concentrado!D$2:D569,Concentrado!$A$2:$A569,"="&amp;$A8,Concentrado!$B$2:$B569, "=Durango")</f>
        <v>5214.2681700000003</v>
      </c>
      <c r="D8" s="9">
        <f>SUMIFS(Concentrado!E$2:E569,Concentrado!$A$2:$A569,"="&amp;$A8,Concentrado!$B$2:$B569, "=Durango")</f>
        <v>15.2</v>
      </c>
      <c r="E8" s="9">
        <f>SUMIFS(Concentrado!F$2:F569,Concentrado!$A$2:$A569,"="&amp;$A8,Concentrado!$B$2:$B569, "=Durango")</f>
        <v>15.721395767441443</v>
      </c>
    </row>
    <row r="9" spans="1:5" x14ac:dyDescent="0.25">
      <c r="A9" s="5">
        <v>2010</v>
      </c>
      <c r="B9" s="7">
        <f>SUMIFS(Concentrado!C$2:C570,Concentrado!$A$2:$A570,"="&amp;$A9,Concentrado!$B$2:$B570, "=Durango")</f>
        <v>37389.599999999999</v>
      </c>
      <c r="C9" s="7">
        <f>SUMIFS(Concentrado!D$2:D570,Concentrado!$A$2:$A570,"="&amp;$A9,Concentrado!$B$2:$B570, "=Durango")</f>
        <v>5788.5680400000001</v>
      </c>
      <c r="D9" s="9">
        <f>SUMIFS(Concentrado!E$2:E570,Concentrado!$A$2:$A570,"="&amp;$A9,Concentrado!$B$2:$B570, "=Durango")</f>
        <v>15.6</v>
      </c>
      <c r="E9" s="9">
        <f>SUMIFS(Concentrado!F$2:F570,Concentrado!$A$2:$A570,"="&amp;$A9,Concentrado!$B$2:$B570, "=Durango")</f>
        <v>15.481759740676553</v>
      </c>
    </row>
    <row r="10" spans="1:5" x14ac:dyDescent="0.25">
      <c r="A10" s="5">
        <v>2011</v>
      </c>
      <c r="B10" s="7">
        <f>SUMIFS(Concentrado!C$2:C571,Concentrado!$A$2:$A571,"="&amp;$A10,Concentrado!$B$2:$B571, "=Durango")</f>
        <v>38785.699999999997</v>
      </c>
      <c r="C10" s="7">
        <f>SUMIFS(Concentrado!D$2:D571,Concentrado!$A$2:$A571,"="&amp;$A10,Concentrado!$B$2:$B571, "=Durango")</f>
        <v>6726.4657999999999</v>
      </c>
      <c r="D10" s="9">
        <f>SUMIFS(Concentrado!E$2:E571,Concentrado!$A$2:$A571,"="&amp;$A10,Concentrado!$B$2:$B571, "=Durango")</f>
        <v>15.5</v>
      </c>
      <c r="E10" s="9">
        <f>SUMIFS(Concentrado!F$2:F571,Concentrado!$A$2:$A571,"="&amp;$A10,Concentrado!$B$2:$B571, "=Durango")</f>
        <v>17.342643809445235</v>
      </c>
    </row>
    <row r="11" spans="1:5" x14ac:dyDescent="0.25">
      <c r="A11" s="5">
        <v>2012</v>
      </c>
      <c r="B11" s="7">
        <f>SUMIFS(Concentrado!C$2:C572,Concentrado!$A$2:$A572,"="&amp;$A11,Concentrado!$B$2:$B572, "=Durango")</f>
        <v>33160.5</v>
      </c>
      <c r="C11" s="7">
        <f>SUMIFS(Concentrado!D$2:D572,Concentrado!$A$2:$A572,"="&amp;$A11,Concentrado!$B$2:$B572, "=Durango")</f>
        <v>6733.2988800000003</v>
      </c>
      <c r="D11" s="9">
        <f>SUMIFS(Concentrado!E$2:E572,Concentrado!$A$2:$A572,"="&amp;$A11,Concentrado!$B$2:$B572, "=Durango")</f>
        <v>15.8</v>
      </c>
      <c r="E11" s="9">
        <f>SUMIFS(Concentrado!F$2:F572,Concentrado!$A$2:$A572,"="&amp;$A11,Concentrado!$B$2:$B572, "=Durango")</f>
        <v>20.305178993079114</v>
      </c>
    </row>
    <row r="12" spans="1:5" x14ac:dyDescent="0.25">
      <c r="A12" s="5">
        <v>2013</v>
      </c>
      <c r="B12" s="7">
        <f>SUMIFS(Concentrado!C$2:C573,Concentrado!$A$2:$A573,"="&amp;$A12,Concentrado!$B$2:$B573, "=Durango")</f>
        <v>40007.300000000003</v>
      </c>
      <c r="C12" s="7">
        <f>SUMIFS(Concentrado!D$2:D573,Concentrado!$A$2:$A573,"="&amp;$A12,Concentrado!$B$2:$B573, "=Durango")</f>
        <v>7114.4748899999995</v>
      </c>
      <c r="D12" s="9">
        <f>SUMIFS(Concentrado!E$2:E573,Concentrado!$A$2:$A573,"="&amp;$A12,Concentrado!$B$2:$B573, "=Durango")</f>
        <v>15.7</v>
      </c>
      <c r="E12" s="9">
        <f>SUMIFS(Concentrado!F$2:F573,Concentrado!$A$2:$A573,"="&amp;$A12,Concentrado!$B$2:$B573, "=Durango")</f>
        <v>17.782941838114542</v>
      </c>
    </row>
    <row r="13" spans="1:5" x14ac:dyDescent="0.25">
      <c r="A13" s="5">
        <v>2014</v>
      </c>
      <c r="B13" s="7">
        <f>SUMIFS(Concentrado!C$2:C574,Concentrado!$A$2:$A574,"="&amp;$A13,Concentrado!$B$2:$B574, "=Durango")</f>
        <v>43426.5</v>
      </c>
      <c r="C13" s="7">
        <f>SUMIFS(Concentrado!D$2:D574,Concentrado!$A$2:$A574,"="&amp;$A13,Concentrado!$B$2:$B574, "=Durango")</f>
        <v>7202.3146300000008</v>
      </c>
      <c r="D13" s="9">
        <f>SUMIFS(Concentrado!E$2:E574,Concentrado!$A$2:$A574,"="&amp;$A13,Concentrado!$B$2:$B574, "=Durango")</f>
        <v>14.5</v>
      </c>
      <c r="E13" s="9">
        <f>SUMIFS(Concentrado!F$2:F574,Concentrado!$A$2:$A574,"="&amp;$A13,Concentrado!$B$2:$B574, "=Durango")</f>
        <v>16.585068172659554</v>
      </c>
    </row>
    <row r="14" spans="1:5" x14ac:dyDescent="0.25">
      <c r="A14" s="5">
        <v>2015</v>
      </c>
      <c r="B14" s="7">
        <f>SUMIFS(Concentrado!C$2:C575,Concentrado!$A$2:$A575,"="&amp;$A14,Concentrado!$B$2:$B575, "=Durango")</f>
        <v>45850.97597</v>
      </c>
      <c r="C14" s="7">
        <f>SUMIFS(Concentrado!D$2:D575,Concentrado!$A$2:$A575,"="&amp;$A14,Concentrado!$B$2:$B575, "=Durango")</f>
        <v>7845.8190599999998</v>
      </c>
      <c r="D14" s="9">
        <f>SUMIFS(Concentrado!E$2:E575,Concentrado!$A$2:$A575,"="&amp;$A14,Concentrado!$B$2:$B575, "=Durango")</f>
        <v>14.8</v>
      </c>
      <c r="E14" s="9">
        <f>SUMIFS(Concentrado!F$2:F575,Concentrado!$A$2:$A575,"="&amp;$A14,Concentrado!$B$2:$B575, "=Durango")</f>
        <v>17.111563917709123</v>
      </c>
    </row>
    <row r="15" spans="1:5" x14ac:dyDescent="0.25">
      <c r="A15" s="5">
        <v>2016</v>
      </c>
      <c r="B15" s="7">
        <f>SUMIFS(Concentrado!C$2:C576,Concentrado!$A$2:$A576,"="&amp;$A15,Concentrado!$B$2:$B576, "=Durango")</f>
        <v>45268.051240000001</v>
      </c>
      <c r="C15" s="7">
        <f>SUMIFS(Concentrado!D$2:D576,Concentrado!$A$2:$A576,"="&amp;$A15,Concentrado!$B$2:$B576, "=Durango")</f>
        <v>8042.1364699999995</v>
      </c>
      <c r="D15" s="9">
        <f>SUMIFS(Concentrado!E$2:E576,Concentrado!$A$2:$A576,"="&amp;$A15,Concentrado!$B$2:$B576, "=Durango")</f>
        <v>14.1</v>
      </c>
      <c r="E15" s="9">
        <f>SUMIFS(Concentrado!F$2:F576,Concentrado!$A$2:$A576,"="&amp;$A15,Concentrado!$B$2:$B576, "=Durango")</f>
        <v>17.76559018934255</v>
      </c>
    </row>
    <row r="16" spans="1:5" x14ac:dyDescent="0.25">
      <c r="A16" s="5">
        <v>2017</v>
      </c>
      <c r="B16" s="7">
        <f>SUMIFS(Concentrado!C$2:C577,Concentrado!$A$2:$A577,"="&amp;$A16,Concentrado!$B$2:$B577, "=Durango")</f>
        <v>47523.765659999997</v>
      </c>
      <c r="C16" s="7">
        <f>SUMIFS(Concentrado!D$2:D577,Concentrado!$A$2:$A577,"="&amp;$A16,Concentrado!$B$2:$B577, "=Durango")</f>
        <v>9324.6926299999996</v>
      </c>
      <c r="D16" s="9">
        <f>SUMIFS(Concentrado!E$2:E577,Concentrado!$A$2:$A577,"="&amp;$A16,Concentrado!$B$2:$B577, "=Durango")</f>
        <v>15.8</v>
      </c>
      <c r="E16" s="9">
        <f>SUMIFS(Concentrado!F$2:F577,Concentrado!$A$2:$A577,"="&amp;$A16,Concentrado!$B$2:$B577, "=Durango")</f>
        <v>19.621114826446604</v>
      </c>
    </row>
    <row r="17" spans="1:5" x14ac:dyDescent="0.25">
      <c r="A17" s="5">
        <v>2018</v>
      </c>
      <c r="B17" s="7">
        <f>SUMIFS(Concentrado!C$2:C578,Concentrado!$A$2:$A578,"="&amp;$A17,Concentrado!$B$2:$B578, "=Durango")</f>
        <v>49991.1</v>
      </c>
      <c r="C17" s="7">
        <f>SUMIFS(Concentrado!D$2:D578,Concentrado!$A$2:$A578,"="&amp;$A17,Concentrado!$B$2:$B578, "=Durango")</f>
        <v>8830.6977999999999</v>
      </c>
      <c r="D17" s="9">
        <f>SUMIFS(Concentrado!E$2:E578,Concentrado!$A$2:$A578,"="&amp;$A17,Concentrado!$B$2:$B578, "=Durango")</f>
        <v>17.100000000000001</v>
      </c>
      <c r="E17" s="9">
        <f>SUMIFS(Concentrado!F$2:F578,Concentrado!$A$2:$A578,"="&amp;$A17,Concentrado!$B$2:$B578, "=Durango")</f>
        <v>17.66453988810008</v>
      </c>
    </row>
    <row r="18" spans="1:5" x14ac:dyDescent="0.25">
      <c r="A18" s="5">
        <v>2019</v>
      </c>
      <c r="B18" s="7">
        <f>SUMIFS(Concentrado!C$2:C579,Concentrado!$A$2:$A579,"="&amp;$A18,Concentrado!$B$2:$B579, "=Durango")</f>
        <v>48980.9</v>
      </c>
      <c r="C18" s="7">
        <f>SUMIFS(Concentrado!D$2:D579,Concentrado!$A$2:$A579,"="&amp;$A18,Concentrado!$B$2:$B579, "=Durango")</f>
        <v>9004.0250699999997</v>
      </c>
      <c r="D18" s="9">
        <f>SUMIFS(Concentrado!E$2:E579,Concentrado!$A$2:$A579,"="&amp;$A18,Concentrado!$B$2:$B579, "=Durango")</f>
        <v>15.8</v>
      </c>
      <c r="E18" s="9">
        <f>SUMIFS(Concentrado!F$2:F579,Concentrado!$A$2:$A579,"="&amp;$A18,Concentrado!$B$2:$B579, "=Durango")</f>
        <v>18.382726879252932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85.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49</v>
      </c>
    </row>
    <row r="2" spans="1:5" x14ac:dyDescent="0.25">
      <c r="A2" s="5">
        <v>2003</v>
      </c>
      <c r="B2" s="7">
        <f>SUMIFS(Concentrado!C$2:C563,Concentrado!$A$2:$A563,"="&amp;$A2,Concentrado!$B$2:$B563, "=Guanajuato")</f>
        <v>30547.5</v>
      </c>
      <c r="C2" s="7">
        <f>SUMIFS(Concentrado!D$2:D563,Concentrado!$A$2:$A563,"="&amp;$A2,Concentrado!$B$2:$B563, "=Guanajuato")</f>
        <v>6255.9991499999996</v>
      </c>
      <c r="D2" s="9">
        <f>SUMIFS(Concentrado!E$2:E563,Concentrado!$A$2:$A563,"="&amp;$A2,Concentrado!$B$2:$B563, "=Guanajuato")</f>
        <v>15.8</v>
      </c>
      <c r="E2" s="9">
        <f>SUMIFS(Concentrado!F$2:F563,Concentrado!$A$2:$A563,"="&amp;$A2,Concentrado!$B$2:$B563, "=Guanajuato")</f>
        <v>20.479578197888536</v>
      </c>
    </row>
    <row r="3" spans="1:5" x14ac:dyDescent="0.25">
      <c r="A3" s="5">
        <v>2004</v>
      </c>
      <c r="B3" s="7">
        <f>SUMIFS(Concentrado!C$2:C564,Concentrado!$A$2:$A564,"="&amp;$A3,Concentrado!$B$2:$B564, "=Guanajuato")</f>
        <v>32159.7</v>
      </c>
      <c r="C3" s="7">
        <f>SUMIFS(Concentrado!D$2:D564,Concentrado!$A$2:$A564,"="&amp;$A3,Concentrado!$B$2:$B564, "=Guanajuato")</f>
        <v>7825.6234800000002</v>
      </c>
      <c r="D3" s="9">
        <f>SUMIFS(Concentrado!E$2:E564,Concentrado!$A$2:$A564,"="&amp;$A3,Concentrado!$B$2:$B564, "=Guanajuato")</f>
        <v>17.600000000000001</v>
      </c>
      <c r="E3" s="9">
        <f>SUMIFS(Concentrado!F$2:F564,Concentrado!$A$2:$A564,"="&amp;$A3,Concentrado!$B$2:$B564, "=Guanajuato")</f>
        <v>24.333633336131864</v>
      </c>
    </row>
    <row r="4" spans="1:5" x14ac:dyDescent="0.25">
      <c r="A4" s="5">
        <v>2005</v>
      </c>
      <c r="B4" s="7">
        <f>SUMIFS(Concentrado!C$2:C565,Concentrado!$A$2:$A565,"="&amp;$A4,Concentrado!$B$2:$B565, "=Guanajuato")</f>
        <v>37231.1</v>
      </c>
      <c r="C4" s="7">
        <f>SUMIFS(Concentrado!D$2:D565,Concentrado!$A$2:$A565,"="&amp;$A4,Concentrado!$B$2:$B565, "=Guanajuato")</f>
        <v>8989.3190700000014</v>
      </c>
      <c r="D4" s="9">
        <f>SUMIFS(Concentrado!E$2:E565,Concentrado!$A$2:$A565,"="&amp;$A4,Concentrado!$B$2:$B565, "=Guanajuato")</f>
        <v>16.7</v>
      </c>
      <c r="E4" s="9">
        <f>SUMIFS(Concentrado!F$2:F565,Concentrado!$A$2:$A565,"="&amp;$A4,Concentrado!$B$2:$B565, "=Guanajuato")</f>
        <v>24.144650762400254</v>
      </c>
    </row>
    <row r="5" spans="1:5" x14ac:dyDescent="0.25">
      <c r="A5" s="5">
        <v>2006</v>
      </c>
      <c r="B5" s="7">
        <f>SUMIFS(Concentrado!C$2:C566,Concentrado!$A$2:$A566,"="&amp;$A5,Concentrado!$B$2:$B566, "=Guanajuato")</f>
        <v>39274.300000000003</v>
      </c>
      <c r="C5" s="7">
        <f>SUMIFS(Concentrado!D$2:D566,Concentrado!$A$2:$A566,"="&amp;$A5,Concentrado!$B$2:$B566, "=Guanajuato")</f>
        <v>9377.0226299999995</v>
      </c>
      <c r="D5" s="9">
        <f>SUMIFS(Concentrado!E$2:E566,Concentrado!$A$2:$A566,"="&amp;$A5,Concentrado!$B$2:$B566, "=Guanajuato")</f>
        <v>16.100000000000001</v>
      </c>
      <c r="E5" s="9">
        <f>SUMIFS(Concentrado!F$2:F566,Concentrado!$A$2:$A566,"="&amp;$A5,Concentrado!$B$2:$B566, "=Guanajuato")</f>
        <v>23.875721858823706</v>
      </c>
    </row>
    <row r="6" spans="1:5" x14ac:dyDescent="0.25">
      <c r="A6" s="5">
        <v>2007</v>
      </c>
      <c r="B6" s="7">
        <f>SUMIFS(Concentrado!C$2:C567,Concentrado!$A$2:$A567,"="&amp;$A6,Concentrado!$B$2:$B567, "=Guanajuato")</f>
        <v>42231.1</v>
      </c>
      <c r="C6" s="7">
        <f>SUMIFS(Concentrado!D$2:D567,Concentrado!$A$2:$A567,"="&amp;$A6,Concentrado!$B$2:$B567, "=Guanajuato")</f>
        <v>11503.96349</v>
      </c>
      <c r="D6" s="9">
        <f>SUMIFS(Concentrado!E$2:E567,Concentrado!$A$2:$A567,"="&amp;$A6,Concentrado!$B$2:$B567, "=Guanajuato")</f>
        <v>15.8</v>
      </c>
      <c r="E6" s="9">
        <f>SUMIFS(Concentrado!F$2:F567,Concentrado!$A$2:$A567,"="&amp;$A6,Concentrado!$B$2:$B567, "=Guanajuato")</f>
        <v>27.240501644522642</v>
      </c>
    </row>
    <row r="7" spans="1:5" x14ac:dyDescent="0.25">
      <c r="A7" s="5">
        <v>2008</v>
      </c>
      <c r="B7" s="7">
        <f>SUMIFS(Concentrado!C$2:C568,Concentrado!$A$2:$A568,"="&amp;$A7,Concentrado!$B$2:$B568, "=Guanajuato")</f>
        <v>51675.9</v>
      </c>
      <c r="C7" s="7">
        <f>SUMIFS(Concentrado!D$2:D568,Concentrado!$A$2:$A568,"="&amp;$A7,Concentrado!$B$2:$B568, "=Guanajuato")</f>
        <v>13012.027180000001</v>
      </c>
      <c r="D7" s="9">
        <f>SUMIFS(Concentrado!E$2:E568,Concentrado!$A$2:$A568,"="&amp;$A7,Concentrado!$B$2:$B568, "=Guanajuato")</f>
        <v>15.2</v>
      </c>
      <c r="E7" s="9">
        <f>SUMIFS(Concentrado!F$2:F568,Concentrado!$A$2:$A568,"="&amp;$A7,Concentrado!$B$2:$B568, "=Guanajuato")</f>
        <v>25.180068813508811</v>
      </c>
    </row>
    <row r="8" spans="1:5" x14ac:dyDescent="0.25">
      <c r="A8" s="5">
        <v>2009</v>
      </c>
      <c r="B8" s="7">
        <f>SUMIFS(Concentrado!C$2:C569,Concentrado!$A$2:$A569,"="&amp;$A8,Concentrado!$B$2:$B569, "=Guanajuato")</f>
        <v>56264.800000000003</v>
      </c>
      <c r="C8" s="7">
        <f>SUMIFS(Concentrado!D$2:D569,Concentrado!$A$2:$A569,"="&amp;$A8,Concentrado!$B$2:$B569, "=Guanajuato")</f>
        <v>14084.50944</v>
      </c>
      <c r="D8" s="9">
        <f>SUMIFS(Concentrado!E$2:E569,Concentrado!$A$2:$A569,"="&amp;$A8,Concentrado!$B$2:$B569, "=Guanajuato")</f>
        <v>15.2</v>
      </c>
      <c r="E8" s="9">
        <f>SUMIFS(Concentrado!F$2:F569,Concentrado!$A$2:$A569,"="&amp;$A8,Concentrado!$B$2:$B569, "=Guanajuato")</f>
        <v>25.032541553511251</v>
      </c>
    </row>
    <row r="9" spans="1:5" x14ac:dyDescent="0.25">
      <c r="A9" s="5">
        <v>2010</v>
      </c>
      <c r="B9" s="7">
        <f>SUMIFS(Concentrado!C$2:C570,Concentrado!$A$2:$A570,"="&amp;$A9,Concentrado!$B$2:$B570, "=Guanajuato")</f>
        <v>53851.8</v>
      </c>
      <c r="C9" s="7">
        <f>SUMIFS(Concentrado!D$2:D570,Concentrado!$A$2:$A570,"="&amp;$A9,Concentrado!$B$2:$B570, "=Guanajuato")</f>
        <v>15062.88147</v>
      </c>
      <c r="D9" s="9">
        <f>SUMIFS(Concentrado!E$2:E570,Concentrado!$A$2:$A570,"="&amp;$A9,Concentrado!$B$2:$B570, "=Guanajuato")</f>
        <v>15.6</v>
      </c>
      <c r="E9" s="9">
        <f>SUMIFS(Concentrado!F$2:F570,Concentrado!$A$2:$A570,"="&amp;$A9,Concentrado!$B$2:$B570, "=Guanajuato")</f>
        <v>27.970989771929627</v>
      </c>
    </row>
    <row r="10" spans="1:5" x14ac:dyDescent="0.25">
      <c r="A10" s="5">
        <v>2011</v>
      </c>
      <c r="B10" s="7">
        <f>SUMIFS(Concentrado!C$2:C571,Concentrado!$A$2:$A571,"="&amp;$A10,Concentrado!$B$2:$B571, "=Guanajuato")</f>
        <v>57574</v>
      </c>
      <c r="C10" s="7">
        <f>SUMIFS(Concentrado!D$2:D571,Concentrado!$A$2:$A571,"="&amp;$A10,Concentrado!$B$2:$B571, "=Guanajuato")</f>
        <v>16798.990160000001</v>
      </c>
      <c r="D10" s="9">
        <f>SUMIFS(Concentrado!E$2:E571,Concentrado!$A$2:$A571,"="&amp;$A10,Concentrado!$B$2:$B571, "=Guanajuato")</f>
        <v>15.5</v>
      </c>
      <c r="E10" s="9">
        <f>SUMIFS(Concentrado!F$2:F571,Concentrado!$A$2:$A571,"="&amp;$A10,Concentrado!$B$2:$B571, "=Guanajuato")</f>
        <v>29.178084135199917</v>
      </c>
    </row>
    <row r="11" spans="1:5" x14ac:dyDescent="0.25">
      <c r="A11" s="5">
        <v>2012</v>
      </c>
      <c r="B11" s="7">
        <f>SUMIFS(Concentrado!C$2:C572,Concentrado!$A$2:$A572,"="&amp;$A11,Concentrado!$B$2:$B572, "=Guanajuato")</f>
        <v>65432.4</v>
      </c>
      <c r="C11" s="7">
        <f>SUMIFS(Concentrado!D$2:D572,Concentrado!$A$2:$A572,"="&amp;$A11,Concentrado!$B$2:$B572, "=Guanajuato")</f>
        <v>18140.912840000001</v>
      </c>
      <c r="D11" s="9">
        <f>SUMIFS(Concentrado!E$2:E572,Concentrado!$A$2:$A572,"="&amp;$A11,Concentrado!$B$2:$B572, "=Guanajuato")</f>
        <v>15.8</v>
      </c>
      <c r="E11" s="9">
        <f>SUMIFS(Concentrado!F$2:F572,Concentrado!$A$2:$A572,"="&amp;$A11,Concentrado!$B$2:$B572, "=Guanajuato")</f>
        <v>27.724663683435118</v>
      </c>
    </row>
    <row r="12" spans="1:5" x14ac:dyDescent="0.25">
      <c r="A12" s="5">
        <v>2013</v>
      </c>
      <c r="B12" s="7">
        <f>SUMIFS(Concentrado!C$2:C573,Concentrado!$A$2:$A573,"="&amp;$A12,Concentrado!$B$2:$B573, "=Guanajuato")</f>
        <v>76418.399999999994</v>
      </c>
      <c r="C12" s="7">
        <f>SUMIFS(Concentrado!D$2:D573,Concentrado!$A$2:$A573,"="&amp;$A12,Concentrado!$B$2:$B573, "=Guanajuato")</f>
        <v>19575.577270000002</v>
      </c>
      <c r="D12" s="9">
        <f>SUMIFS(Concentrado!E$2:E573,Concentrado!$A$2:$A573,"="&amp;$A12,Concentrado!$B$2:$B573, "=Guanajuato")</f>
        <v>15.7</v>
      </c>
      <c r="E12" s="9">
        <f>SUMIFS(Concentrado!F$2:F573,Concentrado!$A$2:$A573,"="&amp;$A12,Concentrado!$B$2:$B573, "=Guanajuato")</f>
        <v>25.616313963652736</v>
      </c>
    </row>
    <row r="13" spans="1:5" x14ac:dyDescent="0.25">
      <c r="A13" s="5">
        <v>2014</v>
      </c>
      <c r="B13" s="7">
        <f>SUMIFS(Concentrado!C$2:C574,Concentrado!$A$2:$A574,"="&amp;$A13,Concentrado!$B$2:$B574, "=Guanajuato")</f>
        <v>85054.3</v>
      </c>
      <c r="C13" s="7">
        <f>SUMIFS(Concentrado!D$2:D574,Concentrado!$A$2:$A574,"="&amp;$A13,Concentrado!$B$2:$B574, "=Guanajuato")</f>
        <v>19605.864150000001</v>
      </c>
      <c r="D13" s="9">
        <f>SUMIFS(Concentrado!E$2:E574,Concentrado!$A$2:$A574,"="&amp;$A13,Concentrado!$B$2:$B574, "=Guanajuato")</f>
        <v>14.5</v>
      </c>
      <c r="E13" s="9">
        <f>SUMIFS(Concentrado!F$2:F574,Concentrado!$A$2:$A574,"="&amp;$A13,Concentrado!$B$2:$B574, "=Guanajuato")</f>
        <v>23.050997010145284</v>
      </c>
    </row>
    <row r="14" spans="1:5" x14ac:dyDescent="0.25">
      <c r="A14" s="5">
        <v>2015</v>
      </c>
      <c r="B14" s="7">
        <f>SUMIFS(Concentrado!C$2:C575,Concentrado!$A$2:$A575,"="&amp;$A14,Concentrado!$B$2:$B575, "=Guanajuato")</f>
        <v>84712.739300000001</v>
      </c>
      <c r="C14" s="7">
        <f>SUMIFS(Concentrado!D$2:D575,Concentrado!$A$2:$A575,"="&amp;$A14,Concentrado!$B$2:$B575, "=Guanajuato")</f>
        <v>20756.68605</v>
      </c>
      <c r="D14" s="9">
        <f>SUMIFS(Concentrado!E$2:E575,Concentrado!$A$2:$A575,"="&amp;$A14,Concentrado!$B$2:$B575, "=Guanajuato")</f>
        <v>14.8</v>
      </c>
      <c r="E14" s="9">
        <f>SUMIFS(Concentrado!F$2:F575,Concentrado!$A$2:$A575,"="&amp;$A14,Concentrado!$B$2:$B575, "=Guanajuato")</f>
        <v>24.502437557228184</v>
      </c>
    </row>
    <row r="15" spans="1:5" x14ac:dyDescent="0.25">
      <c r="A15" s="5">
        <v>2016</v>
      </c>
      <c r="B15" s="7">
        <f>SUMIFS(Concentrado!C$2:C576,Concentrado!$A$2:$A576,"="&amp;$A15,Concentrado!$B$2:$B576, "=Guanajuato")</f>
        <v>88588.417629999996</v>
      </c>
      <c r="C15" s="7">
        <f>SUMIFS(Concentrado!D$2:D576,Concentrado!$A$2:$A576,"="&amp;$A15,Concentrado!$B$2:$B576, "=Guanajuato")</f>
        <v>22447.489079999999</v>
      </c>
      <c r="D15" s="9">
        <f>SUMIFS(Concentrado!E$2:E576,Concentrado!$A$2:$A576,"="&amp;$A15,Concentrado!$B$2:$B576, "=Guanajuato")</f>
        <v>14.1</v>
      </c>
      <c r="E15" s="9">
        <f>SUMIFS(Concentrado!F$2:F576,Concentrado!$A$2:$A576,"="&amp;$A15,Concentrado!$B$2:$B576, "=Guanajuato")</f>
        <v>25.339078945686321</v>
      </c>
    </row>
    <row r="16" spans="1:5" x14ac:dyDescent="0.25">
      <c r="A16" s="5">
        <v>2017</v>
      </c>
      <c r="B16" s="7">
        <f>SUMIFS(Concentrado!C$2:C577,Concentrado!$A$2:$A577,"="&amp;$A16,Concentrado!$B$2:$B577, "=Guanajuato")</f>
        <v>92407.763340000005</v>
      </c>
      <c r="C16" s="7">
        <f>SUMIFS(Concentrado!D$2:D577,Concentrado!$A$2:$A577,"="&amp;$A16,Concentrado!$B$2:$B577, "=Guanajuato")</f>
        <v>24740.674290000003</v>
      </c>
      <c r="D16" s="9">
        <f>SUMIFS(Concentrado!E$2:E577,Concentrado!$A$2:$A577,"="&amp;$A16,Concentrado!$B$2:$B577, "=Guanajuato")</f>
        <v>15.8</v>
      </c>
      <c r="E16" s="9">
        <f>SUMIFS(Concentrado!F$2:F577,Concentrado!$A$2:$A577,"="&amp;$A16,Concentrado!$B$2:$B577, "=Guanajuato")</f>
        <v>26.773372058547217</v>
      </c>
    </row>
    <row r="17" spans="1:5" x14ac:dyDescent="0.25">
      <c r="A17" s="5">
        <v>2018</v>
      </c>
      <c r="B17" s="7">
        <f>SUMIFS(Concentrado!C$2:C578,Concentrado!$A$2:$A578,"="&amp;$A17,Concentrado!$B$2:$B578, "=Guanajuato")</f>
        <v>98780.6</v>
      </c>
      <c r="C17" s="7">
        <f>SUMIFS(Concentrado!D$2:D578,Concentrado!$A$2:$A578,"="&amp;$A17,Concentrado!$B$2:$B578, "=Guanajuato")</f>
        <v>27011.321940000002</v>
      </c>
      <c r="D17" s="9">
        <f>SUMIFS(Concentrado!E$2:E578,Concentrado!$A$2:$A578,"="&amp;$A17,Concentrado!$B$2:$B578, "=Guanajuato")</f>
        <v>17.100000000000001</v>
      </c>
      <c r="E17" s="9">
        <f>SUMIFS(Concentrado!F$2:F578,Concentrado!$A$2:$A578,"="&amp;$A17,Concentrado!$B$2:$B578, "=Guanajuato")</f>
        <v>27.344763992119908</v>
      </c>
    </row>
    <row r="18" spans="1:5" x14ac:dyDescent="0.25">
      <c r="A18" s="5">
        <v>2019</v>
      </c>
      <c r="B18" s="7">
        <f>SUMIFS(Concentrado!C$2:C579,Concentrado!$A$2:$A579,"="&amp;$A18,Concentrado!$B$2:$B579, "=Guanajuato")</f>
        <v>100070.9</v>
      </c>
      <c r="C18" s="7">
        <f>SUMIFS(Concentrado!D$2:D579,Concentrado!$A$2:$A579,"="&amp;$A18,Concentrado!$B$2:$B579, "=Guanajuato")</f>
        <v>28428.393989999997</v>
      </c>
      <c r="D18" s="9">
        <f>SUMIFS(Concentrado!E$2:E579,Concentrado!$A$2:$A579,"="&amp;$A18,Concentrado!$B$2:$B579, "=Guanajuato")</f>
        <v>15.8</v>
      </c>
      <c r="E18" s="9">
        <f>SUMIFS(Concentrado!F$2:F579,Concentrado!$A$2:$A579,"="&amp;$A18,Concentrado!$B$2:$B579, "=Guanajuato")</f>
        <v>28.408252538949885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50</v>
      </c>
    </row>
    <row r="2" spans="1:5" x14ac:dyDescent="0.25">
      <c r="A2" s="5">
        <v>2003</v>
      </c>
      <c r="B2" s="7">
        <f>SUMIFS(Concentrado!C$2:C563,Concentrado!$A$2:$A563,"="&amp;$A2,Concentrado!$B$2:$B563, "=Guerrero")</f>
        <v>27676.799999999999</v>
      </c>
      <c r="C2" s="7">
        <f>SUMIFS(Concentrado!D$2:D563,Concentrado!$A$2:$A563,"="&amp;$A2,Concentrado!$B$2:$B563, "=Guerrero")</f>
        <v>4232.0795500000004</v>
      </c>
      <c r="D2" s="9">
        <f>SUMIFS(Concentrado!E$2:E563,Concentrado!$A$2:$A563,"="&amp;$A2,Concentrado!$B$2:$B563, "=Guerrero")</f>
        <v>15.8</v>
      </c>
      <c r="E2" s="9">
        <f>SUMIFS(Concentrado!F$2:F563,Concentrado!$A$2:$A563,"="&amp;$A2,Concentrado!$B$2:$B563, "=Guerrero")</f>
        <v>15.291072486703666</v>
      </c>
    </row>
    <row r="3" spans="1:5" x14ac:dyDescent="0.25">
      <c r="A3" s="5">
        <v>2004</v>
      </c>
      <c r="B3" s="7">
        <f>SUMIFS(Concentrado!C$2:C564,Concentrado!$A$2:$A564,"="&amp;$A3,Concentrado!$B$2:$B564, "=Guerrero")</f>
        <v>27651.5</v>
      </c>
      <c r="C3" s="7">
        <f>SUMIFS(Concentrado!D$2:D564,Concentrado!$A$2:$A564,"="&amp;$A3,Concentrado!$B$2:$B564, "=Guerrero")</f>
        <v>4734.43505</v>
      </c>
      <c r="D3" s="9">
        <f>SUMIFS(Concentrado!E$2:E564,Concentrado!$A$2:$A564,"="&amp;$A3,Concentrado!$B$2:$B564, "=Guerrero")</f>
        <v>17.600000000000001</v>
      </c>
      <c r="E3" s="9">
        <f>SUMIFS(Concentrado!F$2:F564,Concentrado!$A$2:$A564,"="&amp;$A3,Concentrado!$B$2:$B564, "=Guerrero")</f>
        <v>17.121801891398299</v>
      </c>
    </row>
    <row r="4" spans="1:5" x14ac:dyDescent="0.25">
      <c r="A4" s="5">
        <v>2005</v>
      </c>
      <c r="B4" s="7">
        <f>SUMIFS(Concentrado!C$2:C565,Concentrado!$A$2:$A565,"="&amp;$A4,Concentrado!$B$2:$B565, "=Guerrero")</f>
        <v>34552.6</v>
      </c>
      <c r="C4" s="7">
        <f>SUMIFS(Concentrado!D$2:D565,Concentrado!$A$2:$A565,"="&amp;$A4,Concentrado!$B$2:$B565, "=Guerrero")</f>
        <v>5248.5067499999996</v>
      </c>
      <c r="D4" s="9">
        <f>SUMIFS(Concentrado!E$2:E565,Concentrado!$A$2:$A565,"="&amp;$A4,Concentrado!$B$2:$B565, "=Guerrero")</f>
        <v>16.7</v>
      </c>
      <c r="E4" s="9">
        <f>SUMIFS(Concentrado!F$2:F565,Concentrado!$A$2:$A565,"="&amp;$A4,Concentrado!$B$2:$B565, "=Guerrero")</f>
        <v>15.189903943552727</v>
      </c>
    </row>
    <row r="5" spans="1:5" x14ac:dyDescent="0.25">
      <c r="A5" s="5">
        <v>2006</v>
      </c>
      <c r="B5" s="7">
        <f>SUMIFS(Concentrado!C$2:C566,Concentrado!$A$2:$A566,"="&amp;$A5,Concentrado!$B$2:$B566, "=Guerrero")</f>
        <v>37161.9</v>
      </c>
      <c r="C5" s="7">
        <f>SUMIFS(Concentrado!D$2:D566,Concentrado!$A$2:$A566,"="&amp;$A5,Concentrado!$B$2:$B566, "=Guerrero")</f>
        <v>5757.6294600000001</v>
      </c>
      <c r="D5" s="9">
        <f>SUMIFS(Concentrado!E$2:E566,Concentrado!$A$2:$A566,"="&amp;$A5,Concentrado!$B$2:$B566, "=Guerrero")</f>
        <v>16.100000000000001</v>
      </c>
      <c r="E5" s="9">
        <f>SUMIFS(Concentrado!F$2:F566,Concentrado!$A$2:$A566,"="&amp;$A5,Concentrado!$B$2:$B566, "=Guerrero")</f>
        <v>15.493366754660014</v>
      </c>
    </row>
    <row r="6" spans="1:5" x14ac:dyDescent="0.25">
      <c r="A6" s="5">
        <v>2007</v>
      </c>
      <c r="B6" s="7">
        <f>SUMIFS(Concentrado!C$2:C567,Concentrado!$A$2:$A567,"="&amp;$A6,Concentrado!$B$2:$B567, "=Guerrero")</f>
        <v>39102.400000000001</v>
      </c>
      <c r="C6" s="7">
        <f>SUMIFS(Concentrado!D$2:D567,Concentrado!$A$2:$A567,"="&amp;$A6,Concentrado!$B$2:$B567, "=Guerrero")</f>
        <v>6404.6386400000001</v>
      </c>
      <c r="D6" s="9">
        <f>SUMIFS(Concentrado!E$2:E567,Concentrado!$A$2:$A567,"="&amp;$A6,Concentrado!$B$2:$B567, "=Guerrero")</f>
        <v>15.8</v>
      </c>
      <c r="E6" s="9">
        <f>SUMIFS(Concentrado!F$2:F567,Concentrado!$A$2:$A567,"="&amp;$A6,Concentrado!$B$2:$B567, "=Guerrero")</f>
        <v>16.379144604934734</v>
      </c>
    </row>
    <row r="7" spans="1:5" x14ac:dyDescent="0.25">
      <c r="A7" s="5">
        <v>2008</v>
      </c>
      <c r="B7" s="7">
        <f>SUMIFS(Concentrado!C$2:C568,Concentrado!$A$2:$A568,"="&amp;$A7,Concentrado!$B$2:$B568, "=Guerrero")</f>
        <v>47267.4</v>
      </c>
      <c r="C7" s="7">
        <f>SUMIFS(Concentrado!D$2:D568,Concentrado!$A$2:$A568,"="&amp;$A7,Concentrado!$B$2:$B568, "=Guerrero")</f>
        <v>8043.52538</v>
      </c>
      <c r="D7" s="9">
        <f>SUMIFS(Concentrado!E$2:E568,Concentrado!$A$2:$A568,"="&amp;$A7,Concentrado!$B$2:$B568, "=Guerrero")</f>
        <v>15.2</v>
      </c>
      <c r="E7" s="9">
        <f>SUMIFS(Concentrado!F$2:F568,Concentrado!$A$2:$A568,"="&amp;$A7,Concentrado!$B$2:$B568, "=Guerrero")</f>
        <v>17.017067534918358</v>
      </c>
    </row>
    <row r="8" spans="1:5" x14ac:dyDescent="0.25">
      <c r="A8" s="5">
        <v>2009</v>
      </c>
      <c r="B8" s="7">
        <f>SUMIFS(Concentrado!C$2:C569,Concentrado!$A$2:$A569,"="&amp;$A8,Concentrado!$B$2:$B569, "=Guerrero")</f>
        <v>47288.3</v>
      </c>
      <c r="C8" s="7">
        <f>SUMIFS(Concentrado!D$2:D569,Concentrado!$A$2:$A569,"="&amp;$A8,Concentrado!$B$2:$B569, "=Guerrero")</f>
        <v>8116.5123700000004</v>
      </c>
      <c r="D8" s="9">
        <f>SUMIFS(Concentrado!E$2:E569,Concentrado!$A$2:$A569,"="&amp;$A8,Concentrado!$B$2:$B569, "=Guerrero")</f>
        <v>15.2</v>
      </c>
      <c r="E8" s="9">
        <f>SUMIFS(Concentrado!F$2:F569,Concentrado!$A$2:$A569,"="&amp;$A8,Concentrado!$B$2:$B569, "=Guerrero")</f>
        <v>17.163891216220502</v>
      </c>
    </row>
    <row r="9" spans="1:5" x14ac:dyDescent="0.25">
      <c r="A9" s="5">
        <v>2010</v>
      </c>
      <c r="B9" s="7">
        <f>SUMIFS(Concentrado!C$2:C570,Concentrado!$A$2:$A570,"="&amp;$A9,Concentrado!$B$2:$B570, "=Guerrero")</f>
        <v>48015.5</v>
      </c>
      <c r="C9" s="7">
        <f>SUMIFS(Concentrado!D$2:D570,Concentrado!$A$2:$A570,"="&amp;$A9,Concentrado!$B$2:$B570, "=Guerrero")</f>
        <v>9165.3005599999997</v>
      </c>
      <c r="D9" s="9">
        <f>SUMIFS(Concentrado!E$2:E570,Concentrado!$A$2:$A570,"="&amp;$A9,Concentrado!$B$2:$B570, "=Guerrero")</f>
        <v>15.6</v>
      </c>
      <c r="E9" s="9">
        <f>SUMIFS(Concentrado!F$2:F570,Concentrado!$A$2:$A570,"="&amp;$A9,Concentrado!$B$2:$B570, "=Guerrero")</f>
        <v>19.088212264789494</v>
      </c>
    </row>
    <row r="10" spans="1:5" x14ac:dyDescent="0.25">
      <c r="A10" s="5">
        <v>2011</v>
      </c>
      <c r="B10" s="7">
        <f>SUMIFS(Concentrado!C$2:C571,Concentrado!$A$2:$A571,"="&amp;$A10,Concentrado!$B$2:$B571, "=Guerrero")</f>
        <v>52558.5</v>
      </c>
      <c r="C10" s="7">
        <f>SUMIFS(Concentrado!D$2:D571,Concentrado!$A$2:$A571,"="&amp;$A10,Concentrado!$B$2:$B571, "=Guerrero")</f>
        <v>10238.397000000001</v>
      </c>
      <c r="D10" s="9">
        <f>SUMIFS(Concentrado!E$2:E571,Concentrado!$A$2:$A571,"="&amp;$A10,Concentrado!$B$2:$B571, "=Guerrero")</f>
        <v>15.5</v>
      </c>
      <c r="E10" s="9">
        <f>SUMIFS(Concentrado!F$2:F571,Concentrado!$A$2:$A571,"="&amp;$A10,Concentrado!$B$2:$B571, "=Guerrero")</f>
        <v>19.480002283170183</v>
      </c>
    </row>
    <row r="11" spans="1:5" x14ac:dyDescent="0.25">
      <c r="A11" s="5">
        <v>2012</v>
      </c>
      <c r="B11" s="7">
        <f>SUMIFS(Concentrado!C$2:C572,Concentrado!$A$2:$A572,"="&amp;$A11,Concentrado!$B$2:$B572, "=Guerrero")</f>
        <v>53710.400000000001</v>
      </c>
      <c r="C11" s="7">
        <f>SUMIFS(Concentrado!D$2:D572,Concentrado!$A$2:$A572,"="&amp;$A11,Concentrado!$B$2:$B572, "=Guerrero")</f>
        <v>10971.741170000001</v>
      </c>
      <c r="D11" s="9">
        <f>SUMIFS(Concentrado!E$2:E572,Concentrado!$A$2:$A572,"="&amp;$A11,Concentrado!$B$2:$B572, "=Guerrero")</f>
        <v>15.8</v>
      </c>
      <c r="E11" s="9">
        <f>SUMIFS(Concentrado!F$2:F572,Concentrado!$A$2:$A572,"="&amp;$A11,Concentrado!$B$2:$B572, "=Guerrero")</f>
        <v>20.427591620989606</v>
      </c>
    </row>
    <row r="12" spans="1:5" x14ac:dyDescent="0.25">
      <c r="A12" s="5">
        <v>2013</v>
      </c>
      <c r="B12" s="7">
        <f>SUMIFS(Concentrado!C$2:C573,Concentrado!$A$2:$A573,"="&amp;$A12,Concentrado!$B$2:$B573, "=Guerrero")</f>
        <v>61433.3</v>
      </c>
      <c r="C12" s="7">
        <f>SUMIFS(Concentrado!D$2:D573,Concentrado!$A$2:$A573,"="&amp;$A12,Concentrado!$B$2:$B573, "=Guerrero")</f>
        <v>11747.654640000001</v>
      </c>
      <c r="D12" s="9">
        <f>SUMIFS(Concentrado!E$2:E573,Concentrado!$A$2:$A573,"="&amp;$A12,Concentrado!$B$2:$B573, "=Guerrero")</f>
        <v>15.7</v>
      </c>
      <c r="E12" s="9">
        <f>SUMIFS(Concentrado!F$2:F573,Concentrado!$A$2:$A573,"="&amp;$A12,Concentrado!$B$2:$B573, "=Guerrero")</f>
        <v>19.122616952043924</v>
      </c>
    </row>
    <row r="13" spans="1:5" x14ac:dyDescent="0.25">
      <c r="A13" s="5">
        <v>2014</v>
      </c>
      <c r="B13" s="7">
        <f>SUMIFS(Concentrado!C$2:C574,Concentrado!$A$2:$A574,"="&amp;$A13,Concentrado!$B$2:$B574, "=Guerrero")</f>
        <v>77214.100000000006</v>
      </c>
      <c r="C13" s="7">
        <f>SUMIFS(Concentrado!D$2:D574,Concentrado!$A$2:$A574,"="&amp;$A13,Concentrado!$B$2:$B574, "=Guerrero")</f>
        <v>12770.472460000001</v>
      </c>
      <c r="D13" s="9">
        <f>SUMIFS(Concentrado!E$2:E574,Concentrado!$A$2:$A574,"="&amp;$A13,Concentrado!$B$2:$B574, "=Guerrero")</f>
        <v>14.5</v>
      </c>
      <c r="E13" s="9">
        <f>SUMIFS(Concentrado!F$2:F574,Concentrado!$A$2:$A574,"="&amp;$A13,Concentrado!$B$2:$B574, "=Guerrero")</f>
        <v>16.539042040249125</v>
      </c>
    </row>
    <row r="14" spans="1:5" x14ac:dyDescent="0.25">
      <c r="A14" s="5">
        <v>2015</v>
      </c>
      <c r="B14" s="7">
        <f>SUMIFS(Concentrado!C$2:C575,Concentrado!$A$2:$A575,"="&amp;$A14,Concentrado!$B$2:$B575, "=Guerrero")</f>
        <v>70923.592040000003</v>
      </c>
      <c r="C14" s="7">
        <f>SUMIFS(Concentrado!D$2:D575,Concentrado!$A$2:$A575,"="&amp;$A14,Concentrado!$B$2:$B575, "=Guerrero")</f>
        <v>13257.82962</v>
      </c>
      <c r="D14" s="9">
        <f>SUMIFS(Concentrado!E$2:E575,Concentrado!$A$2:$A575,"="&amp;$A14,Concentrado!$B$2:$B575, "=Guerrero")</f>
        <v>14.8</v>
      </c>
      <c r="E14" s="9">
        <f>SUMIFS(Concentrado!F$2:F575,Concentrado!$A$2:$A575,"="&amp;$A14,Concentrado!$B$2:$B575, "=Guerrero")</f>
        <v>18.693116406911191</v>
      </c>
    </row>
    <row r="15" spans="1:5" x14ac:dyDescent="0.25">
      <c r="A15" s="5">
        <v>2016</v>
      </c>
      <c r="B15" s="7">
        <f>SUMIFS(Concentrado!C$2:C576,Concentrado!$A$2:$A576,"="&amp;$A15,Concentrado!$B$2:$B576, "=Guerrero")</f>
        <v>73558.676210000005</v>
      </c>
      <c r="C15" s="7">
        <f>SUMIFS(Concentrado!D$2:D576,Concentrado!$A$2:$A576,"="&amp;$A15,Concentrado!$B$2:$B576, "=Guerrero")</f>
        <v>13927.864949999999</v>
      </c>
      <c r="D15" s="9">
        <f>SUMIFS(Concentrado!E$2:E576,Concentrado!$A$2:$A576,"="&amp;$A15,Concentrado!$B$2:$B576, "=Guerrero")</f>
        <v>14.1</v>
      </c>
      <c r="E15" s="9">
        <f>SUMIFS(Concentrado!F$2:F576,Concentrado!$A$2:$A576,"="&amp;$A15,Concentrado!$B$2:$B576, "=Guerrero")</f>
        <v>18.934360523614973</v>
      </c>
    </row>
    <row r="16" spans="1:5" x14ac:dyDescent="0.25">
      <c r="A16" s="5">
        <v>2017</v>
      </c>
      <c r="B16" s="7">
        <f>SUMIFS(Concentrado!C$2:C577,Concentrado!$A$2:$A577,"="&amp;$A16,Concentrado!$B$2:$B577, "=Guerrero")</f>
        <v>85074.477660000004</v>
      </c>
      <c r="C16" s="7">
        <f>SUMIFS(Concentrado!D$2:D577,Concentrado!$A$2:$A577,"="&amp;$A16,Concentrado!$B$2:$B577, "=Guerrero")</f>
        <v>14945.971100000001</v>
      </c>
      <c r="D16" s="9">
        <f>SUMIFS(Concentrado!E$2:E577,Concentrado!$A$2:$A577,"="&amp;$A16,Concentrado!$B$2:$B577, "=Guerrero")</f>
        <v>15.8</v>
      </c>
      <c r="E16" s="9">
        <f>SUMIFS(Concentrado!F$2:F577,Concentrado!$A$2:$A577,"="&amp;$A16,Concentrado!$B$2:$B577, "=Guerrero")</f>
        <v>17.568102104289782</v>
      </c>
    </row>
    <row r="17" spans="1:5" x14ac:dyDescent="0.25">
      <c r="A17" s="5">
        <v>2018</v>
      </c>
      <c r="B17" s="7">
        <f>SUMIFS(Concentrado!C$2:C578,Concentrado!$A$2:$A578,"="&amp;$A17,Concentrado!$B$2:$B578, "=Guerrero")</f>
        <v>93566.3</v>
      </c>
      <c r="C17" s="7">
        <f>SUMIFS(Concentrado!D$2:D578,Concentrado!$A$2:$A578,"="&amp;$A17,Concentrado!$B$2:$B578, "=Guerrero")</f>
        <v>15156.221890000001</v>
      </c>
      <c r="D17" s="9">
        <f>SUMIFS(Concentrado!E$2:E578,Concentrado!$A$2:$A578,"="&amp;$A17,Concentrado!$B$2:$B578, "=Guerrero")</f>
        <v>17.100000000000001</v>
      </c>
      <c r="E17" s="9">
        <f>SUMIFS(Concentrado!F$2:F578,Concentrado!$A$2:$A578,"="&amp;$A17,Concentrado!$B$2:$B578, "=Guerrero")</f>
        <v>16.198376862182219</v>
      </c>
    </row>
    <row r="18" spans="1:5" x14ac:dyDescent="0.25">
      <c r="A18" s="5">
        <v>2019</v>
      </c>
      <c r="B18" s="7">
        <f>SUMIFS(Concentrado!C$2:C579,Concentrado!$A$2:$A579,"="&amp;$A18,Concentrado!$B$2:$B579, "=Guerrero")</f>
        <v>89439.5</v>
      </c>
      <c r="C18" s="7">
        <f>SUMIFS(Concentrado!D$2:D579,Concentrado!$A$2:$A579,"="&amp;$A18,Concentrado!$B$2:$B579, "=Guerrero")</f>
        <v>15995.296350000001</v>
      </c>
      <c r="D18" s="9">
        <f>SUMIFS(Concentrado!E$2:E579,Concentrado!$A$2:$A579,"="&amp;$A18,Concentrado!$B$2:$B579, "=Guerrero")</f>
        <v>15.8</v>
      </c>
      <c r="E18" s="9">
        <f>SUMIFS(Concentrado!F$2:F579,Concentrado!$A$2:$A579,"="&amp;$A18,Concentrado!$B$2:$B579, "=Guerrero")</f>
        <v>17.883928633321965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51</v>
      </c>
    </row>
    <row r="2" spans="1:5" x14ac:dyDescent="0.25">
      <c r="A2" s="5">
        <v>2003</v>
      </c>
      <c r="B2" s="7">
        <f>SUMIFS(Concentrado!C$2:C563,Concentrado!$A$2:$A563,"="&amp;$A2,Concentrado!$B$2:$B563, "=Hidalgo")</f>
        <v>24797.200000000001</v>
      </c>
      <c r="C2" s="7">
        <f>SUMIFS(Concentrado!D$2:D563,Concentrado!$A$2:$A563,"="&amp;$A2,Concentrado!$B$2:$B563, "=Hidalgo")</f>
        <v>3174.12381</v>
      </c>
      <c r="D2" s="9">
        <f>SUMIFS(Concentrado!E$2:E563,Concentrado!$A$2:$A563,"="&amp;$A2,Concentrado!$B$2:$B563, "=Hidalgo")</f>
        <v>15.8</v>
      </c>
      <c r="E2" s="9">
        <f>SUMIFS(Concentrado!F$2:F563,Concentrado!$A$2:$A563,"="&amp;$A2,Concentrado!$B$2:$B563, "=Hidalgo")</f>
        <v>12.800331529366218</v>
      </c>
    </row>
    <row r="3" spans="1:5" x14ac:dyDescent="0.25">
      <c r="A3" s="5">
        <v>2004</v>
      </c>
      <c r="B3" s="7">
        <f>SUMIFS(Concentrado!C$2:C564,Concentrado!$A$2:$A564,"="&amp;$A3,Concentrado!$B$2:$B564, "=Hidalgo")</f>
        <v>24859</v>
      </c>
      <c r="C3" s="7">
        <f>SUMIFS(Concentrado!D$2:D564,Concentrado!$A$2:$A564,"="&amp;$A3,Concentrado!$B$2:$B564, "=Hidalgo")</f>
        <v>3948.3184599999995</v>
      </c>
      <c r="D3" s="9">
        <f>SUMIFS(Concentrado!E$2:E564,Concentrado!$A$2:$A564,"="&amp;$A3,Concentrado!$B$2:$B564, "=Hidalgo")</f>
        <v>17.600000000000001</v>
      </c>
      <c r="E3" s="9">
        <f>SUMIFS(Concentrado!F$2:F564,Concentrado!$A$2:$A564,"="&amp;$A3,Concentrado!$B$2:$B564, "=Hidalgo")</f>
        <v>15.882853131662575</v>
      </c>
    </row>
    <row r="4" spans="1:5" x14ac:dyDescent="0.25">
      <c r="A4" s="5">
        <v>2005</v>
      </c>
      <c r="B4" s="7">
        <f>SUMIFS(Concentrado!C$2:C565,Concentrado!$A$2:$A565,"="&amp;$A4,Concentrado!$B$2:$B565, "=Hidalgo")</f>
        <v>29894.7</v>
      </c>
      <c r="C4" s="7">
        <f>SUMIFS(Concentrado!D$2:D565,Concentrado!$A$2:$A565,"="&amp;$A4,Concentrado!$B$2:$B565, "=Hidalgo")</f>
        <v>4261.3107399999999</v>
      </c>
      <c r="D4" s="9">
        <f>SUMIFS(Concentrado!E$2:E565,Concentrado!$A$2:$A565,"="&amp;$A4,Concentrado!$B$2:$B565, "=Hidalgo")</f>
        <v>16.7</v>
      </c>
      <c r="E4" s="9">
        <f>SUMIFS(Concentrado!F$2:F565,Concentrado!$A$2:$A565,"="&amp;$A4,Concentrado!$B$2:$B565, "=Hidalgo")</f>
        <v>14.254402084650456</v>
      </c>
    </row>
    <row r="5" spans="1:5" x14ac:dyDescent="0.25">
      <c r="A5" s="5">
        <v>2006</v>
      </c>
      <c r="B5" s="7">
        <f>SUMIFS(Concentrado!C$2:C566,Concentrado!$A$2:$A566,"="&amp;$A5,Concentrado!$B$2:$B566, "=Hidalgo")</f>
        <v>33026</v>
      </c>
      <c r="C5" s="7">
        <f>SUMIFS(Concentrado!D$2:D566,Concentrado!$A$2:$A566,"="&amp;$A5,Concentrado!$B$2:$B566, "=Hidalgo")</f>
        <v>4836.1050299999997</v>
      </c>
      <c r="D5" s="9">
        <f>SUMIFS(Concentrado!E$2:E566,Concentrado!$A$2:$A566,"="&amp;$A5,Concentrado!$B$2:$B566, "=Hidalgo")</f>
        <v>16.100000000000001</v>
      </c>
      <c r="E5" s="9">
        <f>SUMIFS(Concentrado!F$2:F566,Concentrado!$A$2:$A566,"="&amp;$A5,Concentrado!$B$2:$B566, "=Hidalgo")</f>
        <v>14.643326560891417</v>
      </c>
    </row>
    <row r="6" spans="1:5" x14ac:dyDescent="0.25">
      <c r="A6" s="5">
        <v>2007</v>
      </c>
      <c r="B6" s="7">
        <f>SUMIFS(Concentrado!C$2:C567,Concentrado!$A$2:$A567,"="&amp;$A6,Concentrado!$B$2:$B567, "=Hidalgo")</f>
        <v>32098.400000000001</v>
      </c>
      <c r="C6" s="7">
        <f>SUMIFS(Concentrado!D$2:D567,Concentrado!$A$2:$A567,"="&amp;$A6,Concentrado!$B$2:$B567, "=Hidalgo")</f>
        <v>5177.3257599999997</v>
      </c>
      <c r="D6" s="9">
        <f>SUMIFS(Concentrado!E$2:E567,Concentrado!$A$2:$A567,"="&amp;$A6,Concentrado!$B$2:$B567, "=Hidalgo")</f>
        <v>15.8</v>
      </c>
      <c r="E6" s="9">
        <f>SUMIFS(Concentrado!F$2:F567,Concentrado!$A$2:$A567,"="&amp;$A6,Concentrado!$B$2:$B567, "=Hidalgo")</f>
        <v>16.129544650200632</v>
      </c>
    </row>
    <row r="7" spans="1:5" x14ac:dyDescent="0.25">
      <c r="A7" s="5">
        <v>2008</v>
      </c>
      <c r="B7" s="7">
        <f>SUMIFS(Concentrado!C$2:C568,Concentrado!$A$2:$A568,"="&amp;$A7,Concentrado!$B$2:$B568, "=Hidalgo")</f>
        <v>46093.8</v>
      </c>
      <c r="C7" s="7">
        <f>SUMIFS(Concentrado!D$2:D568,Concentrado!$A$2:$A568,"="&amp;$A7,Concentrado!$B$2:$B568, "=Hidalgo")</f>
        <v>5958.0596800000003</v>
      </c>
      <c r="D7" s="9">
        <f>SUMIFS(Concentrado!E$2:E568,Concentrado!$A$2:$A568,"="&amp;$A7,Concentrado!$B$2:$B568, "=Hidalgo")</f>
        <v>15.2</v>
      </c>
      <c r="E7" s="9">
        <f>SUMIFS(Concentrado!F$2:F568,Concentrado!$A$2:$A568,"="&amp;$A7,Concentrado!$B$2:$B568, "=Hidalgo")</f>
        <v>12.925945962363702</v>
      </c>
    </row>
    <row r="8" spans="1:5" x14ac:dyDescent="0.25">
      <c r="A8" s="5">
        <v>2009</v>
      </c>
      <c r="B8" s="7">
        <f>SUMIFS(Concentrado!C$2:C569,Concentrado!$A$2:$A569,"="&amp;$A8,Concentrado!$B$2:$B569, "=Hidalgo")</f>
        <v>44986.7</v>
      </c>
      <c r="C8" s="7">
        <f>SUMIFS(Concentrado!D$2:D569,Concentrado!$A$2:$A569,"="&amp;$A8,Concentrado!$B$2:$B569, "=Hidalgo")</f>
        <v>6475.1973699999999</v>
      </c>
      <c r="D8" s="9">
        <f>SUMIFS(Concentrado!E$2:E569,Concentrado!$A$2:$A569,"="&amp;$A8,Concentrado!$B$2:$B569, "=Hidalgo")</f>
        <v>15.2</v>
      </c>
      <c r="E8" s="9">
        <f>SUMIFS(Concentrado!F$2:F569,Concentrado!$A$2:$A569,"="&amp;$A8,Concentrado!$B$2:$B569, "=Hidalgo")</f>
        <v>14.393581591892715</v>
      </c>
    </row>
    <row r="9" spans="1:5" x14ac:dyDescent="0.25">
      <c r="A9" s="5">
        <v>2010</v>
      </c>
      <c r="B9" s="7">
        <f>SUMIFS(Concentrado!C$2:C570,Concentrado!$A$2:$A570,"="&amp;$A9,Concentrado!$B$2:$B570, "=Hidalgo")</f>
        <v>53758.7</v>
      </c>
      <c r="C9" s="7">
        <f>SUMIFS(Concentrado!D$2:D570,Concentrado!$A$2:$A570,"="&amp;$A9,Concentrado!$B$2:$B570, "=Hidalgo")</f>
        <v>7210.3018099999999</v>
      </c>
      <c r="D9" s="9">
        <f>SUMIFS(Concentrado!E$2:E570,Concentrado!$A$2:$A570,"="&amp;$A9,Concentrado!$B$2:$B570, "=Hidalgo")</f>
        <v>15.6</v>
      </c>
      <c r="E9" s="9">
        <f>SUMIFS(Concentrado!F$2:F570,Concentrado!$A$2:$A570,"="&amp;$A9,Concentrado!$B$2:$B570, "=Hidalgo")</f>
        <v>13.412344067099838</v>
      </c>
    </row>
    <row r="10" spans="1:5" x14ac:dyDescent="0.25">
      <c r="A10" s="5">
        <v>2011</v>
      </c>
      <c r="B10" s="7">
        <f>SUMIFS(Concentrado!C$2:C571,Concentrado!$A$2:$A571,"="&amp;$A10,Concentrado!$B$2:$B571, "=Hidalgo")</f>
        <v>61250.6</v>
      </c>
      <c r="C10" s="7">
        <f>SUMIFS(Concentrado!D$2:D571,Concentrado!$A$2:$A571,"="&amp;$A10,Concentrado!$B$2:$B571, "=Hidalgo")</f>
        <v>7964.1426000000001</v>
      </c>
      <c r="D10" s="9">
        <f>SUMIFS(Concentrado!E$2:E571,Concentrado!$A$2:$A571,"="&amp;$A10,Concentrado!$B$2:$B571, "=Hidalgo")</f>
        <v>15.5</v>
      </c>
      <c r="E10" s="9">
        <f>SUMIFS(Concentrado!F$2:F571,Concentrado!$A$2:$A571,"="&amp;$A10,Concentrado!$B$2:$B571, "=Hidalgo")</f>
        <v>13.002554423956663</v>
      </c>
    </row>
    <row r="11" spans="1:5" x14ac:dyDescent="0.25">
      <c r="A11" s="5">
        <v>2012</v>
      </c>
      <c r="B11" s="7">
        <f>SUMIFS(Concentrado!C$2:C572,Concentrado!$A$2:$A572,"="&amp;$A11,Concentrado!$B$2:$B572, "=Hidalgo")</f>
        <v>60974.2</v>
      </c>
      <c r="C11" s="7">
        <f>SUMIFS(Concentrado!D$2:D572,Concentrado!$A$2:$A572,"="&amp;$A11,Concentrado!$B$2:$B572, "=Hidalgo")</f>
        <v>8626.9820700000018</v>
      </c>
      <c r="D11" s="9">
        <f>SUMIFS(Concentrado!E$2:E572,Concentrado!$A$2:$A572,"="&amp;$A11,Concentrado!$B$2:$B572, "=Hidalgo")</f>
        <v>15.8</v>
      </c>
      <c r="E11" s="9">
        <f>SUMIFS(Concentrado!F$2:F572,Concentrado!$A$2:$A572,"="&amp;$A11,Concentrado!$B$2:$B572, "=Hidalgo")</f>
        <v>14.148577709916657</v>
      </c>
    </row>
    <row r="12" spans="1:5" x14ac:dyDescent="0.25">
      <c r="A12" s="5">
        <v>2013</v>
      </c>
      <c r="B12" s="7">
        <f>SUMIFS(Concentrado!C$2:C573,Concentrado!$A$2:$A573,"="&amp;$A12,Concentrado!$B$2:$B573, "=Hidalgo")</f>
        <v>65448.2</v>
      </c>
      <c r="C12" s="7">
        <f>SUMIFS(Concentrado!D$2:D573,Concentrado!$A$2:$A573,"="&amp;$A12,Concentrado!$B$2:$B573, "=Hidalgo")</f>
        <v>9246.330149999998</v>
      </c>
      <c r="D12" s="9">
        <f>SUMIFS(Concentrado!E$2:E573,Concentrado!$A$2:$A573,"="&amp;$A12,Concentrado!$B$2:$B573, "=Hidalgo")</f>
        <v>15.7</v>
      </c>
      <c r="E12" s="9">
        <f>SUMIFS(Concentrado!F$2:F573,Concentrado!$A$2:$A573,"="&amp;$A12,Concentrado!$B$2:$B573, "=Hidalgo")</f>
        <v>14.12770733190523</v>
      </c>
    </row>
    <row r="13" spans="1:5" x14ac:dyDescent="0.25">
      <c r="A13" s="5">
        <v>2014</v>
      </c>
      <c r="B13" s="7">
        <f>SUMIFS(Concentrado!C$2:C574,Concentrado!$A$2:$A574,"="&amp;$A13,Concentrado!$B$2:$B574, "=Hidalgo")</f>
        <v>65266.400000000001</v>
      </c>
      <c r="C13" s="7">
        <f>SUMIFS(Concentrado!D$2:D574,Concentrado!$A$2:$A574,"="&amp;$A13,Concentrado!$B$2:$B574, "=Hidalgo")</f>
        <v>9650.5940599999994</v>
      </c>
      <c r="D13" s="9">
        <f>SUMIFS(Concentrado!E$2:E574,Concentrado!$A$2:$A574,"="&amp;$A13,Concentrado!$B$2:$B574, "=Hidalgo")</f>
        <v>14.5</v>
      </c>
      <c r="E13" s="9">
        <f>SUMIFS(Concentrado!F$2:F574,Concentrado!$A$2:$A574,"="&amp;$A13,Concentrado!$B$2:$B574, "=Hidalgo")</f>
        <v>14.786466022333084</v>
      </c>
    </row>
    <row r="14" spans="1:5" x14ac:dyDescent="0.25">
      <c r="A14" s="5">
        <v>2015</v>
      </c>
      <c r="B14" s="7">
        <f>SUMIFS(Concentrado!C$2:C575,Concentrado!$A$2:$A575,"="&amp;$A14,Concentrado!$B$2:$B575, "=Hidalgo")</f>
        <v>64521.748679999997</v>
      </c>
      <c r="C14" s="7">
        <f>SUMIFS(Concentrado!D$2:D575,Concentrado!$A$2:$A575,"="&amp;$A14,Concentrado!$B$2:$B575, "=Hidalgo")</f>
        <v>10234.81638</v>
      </c>
      <c r="D14" s="9">
        <f>SUMIFS(Concentrado!E$2:E575,Concentrado!$A$2:$A575,"="&amp;$A14,Concentrado!$B$2:$B575, "=Hidalgo")</f>
        <v>14.8</v>
      </c>
      <c r="E14" s="9">
        <f>SUMIFS(Concentrado!F$2:F575,Concentrado!$A$2:$A575,"="&amp;$A14,Concentrado!$B$2:$B575, "=Hidalgo")</f>
        <v>15.862583685944825</v>
      </c>
    </row>
    <row r="15" spans="1:5" x14ac:dyDescent="0.25">
      <c r="A15" s="5">
        <v>2016</v>
      </c>
      <c r="B15" s="7">
        <f>SUMIFS(Concentrado!C$2:C576,Concentrado!$A$2:$A576,"="&amp;$A15,Concentrado!$B$2:$B576, "=Hidalgo")</f>
        <v>66829.834130000003</v>
      </c>
      <c r="C15" s="7">
        <f>SUMIFS(Concentrado!D$2:D576,Concentrado!$A$2:$A576,"="&amp;$A15,Concentrado!$B$2:$B576, "=Hidalgo")</f>
        <v>11161.631099999999</v>
      </c>
      <c r="D15" s="9">
        <f>SUMIFS(Concentrado!E$2:E576,Concentrado!$A$2:$A576,"="&amp;$A15,Concentrado!$B$2:$B576, "=Hidalgo")</f>
        <v>14.1</v>
      </c>
      <c r="E15" s="9">
        <f>SUMIFS(Concentrado!F$2:F576,Concentrado!$A$2:$A576,"="&amp;$A15,Concentrado!$B$2:$B576, "=Hidalgo")</f>
        <v>16.701569359409092</v>
      </c>
    </row>
    <row r="16" spans="1:5" x14ac:dyDescent="0.25">
      <c r="A16" s="5">
        <v>2017</v>
      </c>
      <c r="B16" s="7">
        <f>SUMIFS(Concentrado!C$2:C577,Concentrado!$A$2:$A577,"="&amp;$A16,Concentrado!$B$2:$B577, "=Hidalgo")</f>
        <v>72108.59057</v>
      </c>
      <c r="C16" s="7">
        <f>SUMIFS(Concentrado!D$2:D577,Concentrado!$A$2:$A577,"="&amp;$A16,Concentrado!$B$2:$B577, "=Hidalgo")</f>
        <v>11962.64114</v>
      </c>
      <c r="D16" s="9">
        <f>SUMIFS(Concentrado!E$2:E577,Concentrado!$A$2:$A577,"="&amp;$A16,Concentrado!$B$2:$B577, "=Hidalgo")</f>
        <v>15.8</v>
      </c>
      <c r="E16" s="9">
        <f>SUMIFS(Concentrado!F$2:F577,Concentrado!$A$2:$A577,"="&amp;$A16,Concentrado!$B$2:$B577, "=Hidalgo")</f>
        <v>16.58975864794801</v>
      </c>
    </row>
    <row r="17" spans="1:5" x14ac:dyDescent="0.25">
      <c r="A17" s="5">
        <v>2018</v>
      </c>
      <c r="B17" s="7">
        <f>SUMIFS(Concentrado!C$2:C578,Concentrado!$A$2:$A578,"="&amp;$A17,Concentrado!$B$2:$B578, "=Hidalgo")</f>
        <v>78534.100000000006</v>
      </c>
      <c r="C17" s="7">
        <f>SUMIFS(Concentrado!D$2:D578,Concentrado!$A$2:$A578,"="&amp;$A17,Concentrado!$B$2:$B578, "=Hidalgo")</f>
        <v>12087.676080000001</v>
      </c>
      <c r="D17" s="9">
        <f>SUMIFS(Concentrado!E$2:E578,Concentrado!$A$2:$A578,"="&amp;$A17,Concentrado!$B$2:$B578, "=Hidalgo")</f>
        <v>17.100000000000001</v>
      </c>
      <c r="E17" s="9">
        <f>SUMIFS(Concentrado!F$2:F578,Concentrado!$A$2:$A578,"="&amp;$A17,Concentrado!$B$2:$B578, "=Hidalgo")</f>
        <v>15.391627433178709</v>
      </c>
    </row>
    <row r="18" spans="1:5" x14ac:dyDescent="0.25">
      <c r="A18" s="5">
        <v>2019</v>
      </c>
      <c r="B18" s="7">
        <f>SUMIFS(Concentrado!C$2:C579,Concentrado!$A$2:$A579,"="&amp;$A18,Concentrado!$B$2:$B579, "=Hidalgo")</f>
        <v>77223.199999999997</v>
      </c>
      <c r="C18" s="7">
        <f>SUMIFS(Concentrado!D$2:D579,Concentrado!$A$2:$A579,"="&amp;$A18,Concentrado!$B$2:$B579, "=Hidalgo")</f>
        <v>13031.215800000002</v>
      </c>
      <c r="D18" s="9">
        <f>SUMIFS(Concentrado!E$2:E579,Concentrado!$A$2:$A579,"="&amp;$A18,Concentrado!$B$2:$B579, "=Hidalgo")</f>
        <v>15.8</v>
      </c>
      <c r="E18" s="9">
        <f>SUMIFS(Concentrado!F$2:F579,Concentrado!$A$2:$A579,"="&amp;$A18,Concentrado!$B$2:$B579, "=Hidalgo")</f>
        <v>16.874742046431646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52</v>
      </c>
    </row>
    <row r="2" spans="1:5" x14ac:dyDescent="0.25">
      <c r="A2" s="5">
        <v>2003</v>
      </c>
      <c r="B2" s="7">
        <f>SUMIFS(Concentrado!C$2:C563,Concentrado!$A$2:$A563,"="&amp;$A2,Concentrado!$B$2:$B563, "=Jalisco")</f>
        <v>37693.1</v>
      </c>
      <c r="C2" s="7">
        <f>SUMIFS(Concentrado!D$2:D563,Concentrado!$A$2:$A563,"="&amp;$A2,Concentrado!$B$2:$B563, "=Jalisco")</f>
        <v>12406.630850000001</v>
      </c>
      <c r="D2" s="9">
        <f>SUMIFS(Concentrado!E$2:E563,Concentrado!$A$2:$A563,"="&amp;$A2,Concentrado!$B$2:$B563, "=Jalisco")</f>
        <v>15.8</v>
      </c>
      <c r="E2" s="9">
        <f>SUMIFS(Concentrado!F$2:F563,Concentrado!$A$2:$A563,"="&amp;$A2,Concentrado!$B$2:$B563, "=Jalisco")</f>
        <v>32.914859350915684</v>
      </c>
    </row>
    <row r="3" spans="1:5" x14ac:dyDescent="0.25">
      <c r="A3" s="5">
        <v>2004</v>
      </c>
      <c r="B3" s="7">
        <f>SUMIFS(Concentrado!C$2:C564,Concentrado!$A$2:$A564,"="&amp;$A3,Concentrado!$B$2:$B564, "=Jalisco")</f>
        <v>38384.9</v>
      </c>
      <c r="C3" s="7">
        <f>SUMIFS(Concentrado!D$2:D564,Concentrado!$A$2:$A564,"="&amp;$A3,Concentrado!$B$2:$B564, "=Jalisco")</f>
        <v>14442.081479999999</v>
      </c>
      <c r="D3" s="9">
        <f>SUMIFS(Concentrado!E$2:E564,Concentrado!$A$2:$A564,"="&amp;$A3,Concentrado!$B$2:$B564, "=Jalisco")</f>
        <v>17.600000000000001</v>
      </c>
      <c r="E3" s="9">
        <f>SUMIFS(Concentrado!F$2:F564,Concentrado!$A$2:$A564,"="&amp;$A3,Concentrado!$B$2:$B564, "=Jalisco")</f>
        <v>37.624382191955682</v>
      </c>
    </row>
    <row r="4" spans="1:5" x14ac:dyDescent="0.25">
      <c r="A4" s="5">
        <v>2005</v>
      </c>
      <c r="B4" s="7">
        <f>SUMIFS(Concentrado!C$2:C565,Concentrado!$A$2:$A565,"="&amp;$A4,Concentrado!$B$2:$B565, "=Jalisco")</f>
        <v>43055.9</v>
      </c>
      <c r="C4" s="7">
        <f>SUMIFS(Concentrado!D$2:D565,Concentrado!$A$2:$A565,"="&amp;$A4,Concentrado!$B$2:$B565, "=Jalisco")</f>
        <v>14817.062980000001</v>
      </c>
      <c r="D4" s="9">
        <f>SUMIFS(Concentrado!E$2:E565,Concentrado!$A$2:$A565,"="&amp;$A4,Concentrado!$B$2:$B565, "=Jalisco")</f>
        <v>16.7</v>
      </c>
      <c r="E4" s="9">
        <f>SUMIFS(Concentrado!F$2:F565,Concentrado!$A$2:$A565,"="&amp;$A4,Concentrado!$B$2:$B565, "=Jalisco")</f>
        <v>34.413548387096775</v>
      </c>
    </row>
    <row r="5" spans="1:5" x14ac:dyDescent="0.25">
      <c r="A5" s="5">
        <v>2006</v>
      </c>
      <c r="B5" s="7">
        <f>SUMIFS(Concentrado!C$2:C566,Concentrado!$A$2:$A566,"="&amp;$A5,Concentrado!$B$2:$B566, "=Jalisco")</f>
        <v>48236.3</v>
      </c>
      <c r="C5" s="7">
        <f>SUMIFS(Concentrado!D$2:D566,Concentrado!$A$2:$A566,"="&amp;$A5,Concentrado!$B$2:$B566, "=Jalisco")</f>
        <v>16609.44155</v>
      </c>
      <c r="D5" s="9">
        <f>SUMIFS(Concentrado!E$2:E566,Concentrado!$A$2:$A566,"="&amp;$A5,Concentrado!$B$2:$B566, "=Jalisco")</f>
        <v>16.100000000000001</v>
      </c>
      <c r="E5" s="9">
        <f>SUMIFS(Concentrado!F$2:F566,Concentrado!$A$2:$A566,"="&amp;$A5,Concentrado!$B$2:$B566, "=Jalisco")</f>
        <v>34.433490027220159</v>
      </c>
    </row>
    <row r="6" spans="1:5" x14ac:dyDescent="0.25">
      <c r="A6" s="5">
        <v>2007</v>
      </c>
      <c r="B6" s="7">
        <f>SUMIFS(Concentrado!C$2:C567,Concentrado!$A$2:$A567,"="&amp;$A6,Concentrado!$B$2:$B567, "=Jalisco")</f>
        <v>54256.3</v>
      </c>
      <c r="C6" s="7">
        <f>SUMIFS(Concentrado!D$2:D567,Concentrado!$A$2:$A567,"="&amp;$A6,Concentrado!$B$2:$B567, "=Jalisco")</f>
        <v>17538.932530000002</v>
      </c>
      <c r="D6" s="9">
        <f>SUMIFS(Concentrado!E$2:E567,Concentrado!$A$2:$A567,"="&amp;$A6,Concentrado!$B$2:$B567, "=Jalisco")</f>
        <v>15.8</v>
      </c>
      <c r="E6" s="9">
        <f>SUMIFS(Concentrado!F$2:F567,Concentrado!$A$2:$A567,"="&amp;$A6,Concentrado!$B$2:$B567, "=Jalisco")</f>
        <v>32.326075552516478</v>
      </c>
    </row>
    <row r="7" spans="1:5" x14ac:dyDescent="0.25">
      <c r="A7" s="5">
        <v>2008</v>
      </c>
      <c r="B7" s="7">
        <f>SUMIFS(Concentrado!C$2:C568,Concentrado!$A$2:$A568,"="&amp;$A7,Concentrado!$B$2:$B568, "=Jalisco")</f>
        <v>69994.5</v>
      </c>
      <c r="C7" s="7">
        <f>SUMIFS(Concentrado!D$2:D568,Concentrado!$A$2:$A568,"="&amp;$A7,Concentrado!$B$2:$B568, "=Jalisco")</f>
        <v>19565.867180000001</v>
      </c>
      <c r="D7" s="9">
        <f>SUMIFS(Concentrado!E$2:E568,Concentrado!$A$2:$A568,"="&amp;$A7,Concentrado!$B$2:$B568, "=Jalisco")</f>
        <v>15.2</v>
      </c>
      <c r="E7" s="9">
        <f>SUMIFS(Concentrado!F$2:F568,Concentrado!$A$2:$A568,"="&amp;$A7,Concentrado!$B$2:$B568, "=Jalisco")</f>
        <v>27.953435169906211</v>
      </c>
    </row>
    <row r="8" spans="1:5" x14ac:dyDescent="0.25">
      <c r="A8" s="5">
        <v>2009</v>
      </c>
      <c r="B8" s="7">
        <f>SUMIFS(Concentrado!C$2:C569,Concentrado!$A$2:$A569,"="&amp;$A8,Concentrado!$B$2:$B569, "=Jalisco")</f>
        <v>75428.800000000003</v>
      </c>
      <c r="C8" s="7">
        <f>SUMIFS(Concentrado!D$2:D569,Concentrado!$A$2:$A569,"="&amp;$A8,Concentrado!$B$2:$B569, "=Jalisco")</f>
        <v>21835.904750000002</v>
      </c>
      <c r="D8" s="9">
        <f>SUMIFS(Concentrado!E$2:E569,Concentrado!$A$2:$A569,"="&amp;$A8,Concentrado!$B$2:$B569, "=Jalisco")</f>
        <v>15.2</v>
      </c>
      <c r="E8" s="9">
        <f>SUMIFS(Concentrado!F$2:F569,Concentrado!$A$2:$A569,"="&amp;$A8,Concentrado!$B$2:$B569, "=Jalisco")</f>
        <v>28.949028421504785</v>
      </c>
    </row>
    <row r="9" spans="1:5" x14ac:dyDescent="0.25">
      <c r="A9" s="5">
        <v>2010</v>
      </c>
      <c r="B9" s="7">
        <f>SUMIFS(Concentrado!C$2:C570,Concentrado!$A$2:$A570,"="&amp;$A9,Concentrado!$B$2:$B570, "=Jalisco")</f>
        <v>81824.100000000006</v>
      </c>
      <c r="C9" s="7">
        <f>SUMIFS(Concentrado!D$2:D570,Concentrado!$A$2:$A570,"="&amp;$A9,Concentrado!$B$2:$B570, "=Jalisco")</f>
        <v>22931.140070000001</v>
      </c>
      <c r="D9" s="9">
        <f>SUMIFS(Concentrado!E$2:E570,Concentrado!$A$2:$A570,"="&amp;$A9,Concentrado!$B$2:$B570, "=Jalisco")</f>
        <v>15.6</v>
      </c>
      <c r="E9" s="9">
        <f>SUMIFS(Concentrado!F$2:F570,Concentrado!$A$2:$A570,"="&amp;$A9,Concentrado!$B$2:$B570, "=Jalisco")</f>
        <v>28.024921838431467</v>
      </c>
    </row>
    <row r="10" spans="1:5" x14ac:dyDescent="0.25">
      <c r="A10" s="5">
        <v>2011</v>
      </c>
      <c r="B10" s="7">
        <f>SUMIFS(Concentrado!C$2:C571,Concentrado!$A$2:$A571,"="&amp;$A10,Concentrado!$B$2:$B571, "=Jalisco")</f>
        <v>89785.4</v>
      </c>
      <c r="C10" s="7">
        <f>SUMIFS(Concentrado!D$2:D571,Concentrado!$A$2:$A571,"="&amp;$A10,Concentrado!$B$2:$B571, "=Jalisco")</f>
        <v>26645.935979999998</v>
      </c>
      <c r="D10" s="9">
        <f>SUMIFS(Concentrado!E$2:E571,Concentrado!$A$2:$A571,"="&amp;$A10,Concentrado!$B$2:$B571, "=Jalisco")</f>
        <v>15.5</v>
      </c>
      <c r="E10" s="9">
        <f>SUMIFS(Concentrado!F$2:F571,Concentrado!$A$2:$A571,"="&amp;$A10,Concentrado!$B$2:$B571, "=Jalisco")</f>
        <v>29.677359548434378</v>
      </c>
    </row>
    <row r="11" spans="1:5" x14ac:dyDescent="0.25">
      <c r="A11" s="5">
        <v>2012</v>
      </c>
      <c r="B11" s="7">
        <f>SUMIFS(Concentrado!C$2:C572,Concentrado!$A$2:$A572,"="&amp;$A11,Concentrado!$B$2:$B572, "=Jalisco")</f>
        <v>82807.8</v>
      </c>
      <c r="C11" s="7">
        <f>SUMIFS(Concentrado!D$2:D572,Concentrado!$A$2:$A572,"="&amp;$A11,Concentrado!$B$2:$B572, "=Jalisco")</f>
        <v>27038.053179999999</v>
      </c>
      <c r="D11" s="9">
        <f>SUMIFS(Concentrado!E$2:E572,Concentrado!$A$2:$A572,"="&amp;$A11,Concentrado!$B$2:$B572, "=Jalisco")</f>
        <v>15.8</v>
      </c>
      <c r="E11" s="9">
        <f>SUMIFS(Concentrado!F$2:F572,Concentrado!$A$2:$A572,"="&amp;$A11,Concentrado!$B$2:$B572, "=Jalisco")</f>
        <v>32.651577725769791</v>
      </c>
    </row>
    <row r="12" spans="1:5" x14ac:dyDescent="0.25">
      <c r="A12" s="5">
        <v>2013</v>
      </c>
      <c r="B12" s="7">
        <f>SUMIFS(Concentrado!C$2:C573,Concentrado!$A$2:$A573,"="&amp;$A12,Concentrado!$B$2:$B573, "=Jalisco")</f>
        <v>93398.6</v>
      </c>
      <c r="C12" s="7">
        <f>SUMIFS(Concentrado!D$2:D573,Concentrado!$A$2:$A573,"="&amp;$A12,Concentrado!$B$2:$B573, "=Jalisco")</f>
        <v>28263.561290000005</v>
      </c>
      <c r="D12" s="9">
        <f>SUMIFS(Concentrado!E$2:E573,Concentrado!$A$2:$A573,"="&amp;$A12,Concentrado!$B$2:$B573, "=Jalisco")</f>
        <v>15.7</v>
      </c>
      <c r="E12" s="9">
        <f>SUMIFS(Concentrado!F$2:F573,Concentrado!$A$2:$A573,"="&amp;$A12,Concentrado!$B$2:$B573, "=Jalisco")</f>
        <v>30.261225853492451</v>
      </c>
    </row>
    <row r="13" spans="1:5" x14ac:dyDescent="0.25">
      <c r="A13" s="5">
        <v>2014</v>
      </c>
      <c r="B13" s="7">
        <f>SUMIFS(Concentrado!C$2:C574,Concentrado!$A$2:$A574,"="&amp;$A13,Concentrado!$B$2:$B574, "=Jalisco")</f>
        <v>104890.7</v>
      </c>
      <c r="C13" s="7">
        <f>SUMIFS(Concentrado!D$2:D574,Concentrado!$A$2:$A574,"="&amp;$A13,Concentrado!$B$2:$B574, "=Jalisco")</f>
        <v>30845.700430000001</v>
      </c>
      <c r="D13" s="9">
        <f>SUMIFS(Concentrado!E$2:E574,Concentrado!$A$2:$A574,"="&amp;$A13,Concentrado!$B$2:$B574, "=Jalisco")</f>
        <v>14.5</v>
      </c>
      <c r="E13" s="9">
        <f>SUMIFS(Concentrado!F$2:F574,Concentrado!$A$2:$A574,"="&amp;$A13,Concentrado!$B$2:$B574, "=Jalisco")</f>
        <v>29.407469327595297</v>
      </c>
    </row>
    <row r="14" spans="1:5" x14ac:dyDescent="0.25">
      <c r="A14" s="5">
        <v>2015</v>
      </c>
      <c r="B14" s="7">
        <f>SUMIFS(Concentrado!C$2:C575,Concentrado!$A$2:$A575,"="&amp;$A14,Concentrado!$B$2:$B575, "=Jalisco")</f>
        <v>116158.11328999999</v>
      </c>
      <c r="C14" s="7">
        <f>SUMIFS(Concentrado!D$2:D575,Concentrado!$A$2:$A575,"="&amp;$A14,Concentrado!$B$2:$B575, "=Jalisco")</f>
        <v>32346.683360000003</v>
      </c>
      <c r="D14" s="9">
        <f>SUMIFS(Concentrado!E$2:E575,Concentrado!$A$2:$A575,"="&amp;$A14,Concentrado!$B$2:$B575, "=Jalisco")</f>
        <v>14.8</v>
      </c>
      <c r="E14" s="9">
        <f>SUMIFS(Concentrado!F$2:F575,Concentrado!$A$2:$A575,"="&amp;$A14,Concentrado!$B$2:$B575, "=Jalisco")</f>
        <v>27.847114974434351</v>
      </c>
    </row>
    <row r="15" spans="1:5" x14ac:dyDescent="0.25">
      <c r="A15" s="5">
        <v>2016</v>
      </c>
      <c r="B15" s="7">
        <f>SUMIFS(Concentrado!C$2:C576,Concentrado!$A$2:$A576,"="&amp;$A15,Concentrado!$B$2:$B576, "=Jalisco")</f>
        <v>125270.94992</v>
      </c>
      <c r="C15" s="7">
        <f>SUMIFS(Concentrado!D$2:D576,Concentrado!$A$2:$A576,"="&amp;$A15,Concentrado!$B$2:$B576, "=Jalisco")</f>
        <v>33159.071420000007</v>
      </c>
      <c r="D15" s="9">
        <f>SUMIFS(Concentrado!E$2:E576,Concentrado!$A$2:$A576,"="&amp;$A15,Concentrado!$B$2:$B576, "=Jalisco")</f>
        <v>14.1</v>
      </c>
      <c r="E15" s="9">
        <f>SUMIFS(Concentrado!F$2:F576,Concentrado!$A$2:$A576,"="&amp;$A15,Concentrado!$B$2:$B576, "=Jalisco")</f>
        <v>26.469881038801024</v>
      </c>
    </row>
    <row r="16" spans="1:5" x14ac:dyDescent="0.25">
      <c r="A16" s="5">
        <v>2017</v>
      </c>
      <c r="B16" s="7">
        <f>SUMIFS(Concentrado!C$2:C577,Concentrado!$A$2:$A577,"="&amp;$A16,Concentrado!$B$2:$B577, "=Jalisco")</f>
        <v>132520.93575</v>
      </c>
      <c r="C16" s="7">
        <f>SUMIFS(Concentrado!D$2:D577,Concentrado!$A$2:$A577,"="&amp;$A16,Concentrado!$B$2:$B577, "=Jalisco")</f>
        <v>36591.566440000002</v>
      </c>
      <c r="D16" s="9">
        <f>SUMIFS(Concentrado!E$2:E577,Concentrado!$A$2:$A577,"="&amp;$A16,Concentrado!$B$2:$B577, "=Jalisco")</f>
        <v>15.8</v>
      </c>
      <c r="E16" s="9">
        <f>SUMIFS(Concentrado!F$2:F577,Concentrado!$A$2:$A577,"="&amp;$A16,Concentrado!$B$2:$B577, "=Jalisco")</f>
        <v>27.611913719828983</v>
      </c>
    </row>
    <row r="17" spans="1:5" x14ac:dyDescent="0.25">
      <c r="A17" s="5">
        <v>2018</v>
      </c>
      <c r="B17" s="7">
        <f>SUMIFS(Concentrado!C$2:C578,Concentrado!$A$2:$A578,"="&amp;$A17,Concentrado!$B$2:$B578, "=Jalisco")</f>
        <v>137198.39999999999</v>
      </c>
      <c r="C17" s="7">
        <f>SUMIFS(Concentrado!D$2:D578,Concentrado!$A$2:$A578,"="&amp;$A17,Concentrado!$B$2:$B578, "=Jalisco")</f>
        <v>38086.434430000001</v>
      </c>
      <c r="D17" s="9">
        <f>SUMIFS(Concentrado!E$2:E578,Concentrado!$A$2:$A578,"="&amp;$A17,Concentrado!$B$2:$B578, "=Jalisco")</f>
        <v>17.100000000000001</v>
      </c>
      <c r="E17" s="9">
        <f>SUMIFS(Concentrado!F$2:F578,Concentrado!$A$2:$A578,"="&amp;$A17,Concentrado!$B$2:$B578, "=Jalisco")</f>
        <v>27.760115591727018</v>
      </c>
    </row>
    <row r="18" spans="1:5" x14ac:dyDescent="0.25">
      <c r="A18" s="5">
        <v>2019</v>
      </c>
      <c r="B18" s="7">
        <f>SUMIFS(Concentrado!C$2:C579,Concentrado!$A$2:$A579,"="&amp;$A18,Concentrado!$B$2:$B579, "=Jalisco")</f>
        <v>140854</v>
      </c>
      <c r="C18" s="7">
        <f>SUMIFS(Concentrado!D$2:D579,Concentrado!$A$2:$A579,"="&amp;$A18,Concentrado!$B$2:$B579, "=Jalisco")</f>
        <v>38527.968030000004</v>
      </c>
      <c r="D18" s="9">
        <f>SUMIFS(Concentrado!E$2:E579,Concentrado!$A$2:$A579,"="&amp;$A18,Concentrado!$B$2:$B579, "=Jalisco")</f>
        <v>15.8</v>
      </c>
      <c r="E18" s="9">
        <f>SUMIFS(Concentrado!F$2:F579,Concentrado!$A$2:$A579,"="&amp;$A18,Concentrado!$B$2:$B579, "=Jalisco")</f>
        <v>27.353123113294618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85.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53</v>
      </c>
    </row>
    <row r="2" spans="1:5" x14ac:dyDescent="0.25">
      <c r="A2" s="5">
        <v>2003</v>
      </c>
      <c r="B2" s="7">
        <f>SUMIFS(Concentrado!C$2:C563,Concentrado!$A$2:$A563,"="&amp;$A2,Concentrado!$B$2:$B563, "=México")</f>
        <v>59900.2</v>
      </c>
      <c r="C2" s="7">
        <f>SUMIFS(Concentrado!D$2:D563,Concentrado!$A$2:$A563,"="&amp;$A2,Concentrado!$B$2:$B563, "=México")</f>
        <v>15371.75273</v>
      </c>
      <c r="D2" s="9">
        <f>SUMIFS(Concentrado!E$2:E563,Concentrado!$A$2:$A563,"="&amp;$A2,Concentrado!$B$2:$B563, "=México")</f>
        <v>15.8</v>
      </c>
      <c r="E2" s="9">
        <f>SUMIFS(Concentrado!F$2:F563,Concentrado!$A$2:$A563,"="&amp;$A2,Concentrado!$B$2:$B563, "=México")</f>
        <v>25.662272797085823</v>
      </c>
    </row>
    <row r="3" spans="1:5" x14ac:dyDescent="0.25">
      <c r="A3" s="5">
        <v>2004</v>
      </c>
      <c r="B3" s="7">
        <f>SUMIFS(Concentrado!C$2:C564,Concentrado!$A$2:$A564,"="&amp;$A3,Concentrado!$B$2:$B564, "=México")</f>
        <v>60861.8</v>
      </c>
      <c r="C3" s="7">
        <f>SUMIFS(Concentrado!D$2:D564,Concentrado!$A$2:$A564,"="&amp;$A3,Concentrado!$B$2:$B564, "=México")</f>
        <v>18139.328679999999</v>
      </c>
      <c r="D3" s="9">
        <f>SUMIFS(Concentrado!E$2:E564,Concentrado!$A$2:$A564,"="&amp;$A3,Concentrado!$B$2:$B564, "=México")</f>
        <v>17.600000000000001</v>
      </c>
      <c r="E3" s="9">
        <f>SUMIFS(Concentrado!F$2:F564,Concentrado!$A$2:$A564,"="&amp;$A3,Concentrado!$B$2:$B564, "=México")</f>
        <v>29.804127843737778</v>
      </c>
    </row>
    <row r="4" spans="1:5" x14ac:dyDescent="0.25">
      <c r="A4" s="5">
        <v>2005</v>
      </c>
      <c r="B4" s="7">
        <f>SUMIFS(Concentrado!C$2:C565,Concentrado!$A$2:$A565,"="&amp;$A4,Concentrado!$B$2:$B565, "=México")</f>
        <v>60740.9</v>
      </c>
      <c r="C4" s="7">
        <f>SUMIFS(Concentrado!D$2:D565,Concentrado!$A$2:$A565,"="&amp;$A4,Concentrado!$B$2:$B565, "=México")</f>
        <v>19630.42366</v>
      </c>
      <c r="D4" s="9">
        <f>SUMIFS(Concentrado!E$2:E565,Concentrado!$A$2:$A565,"="&amp;$A4,Concentrado!$B$2:$B565, "=México")</f>
        <v>16.7</v>
      </c>
      <c r="E4" s="9">
        <f>SUMIFS(Concentrado!F$2:F565,Concentrado!$A$2:$A565,"="&amp;$A4,Concentrado!$B$2:$B565, "=México")</f>
        <v>32.318295678858888</v>
      </c>
    </row>
    <row r="5" spans="1:5" x14ac:dyDescent="0.25">
      <c r="A5" s="5">
        <v>2006</v>
      </c>
      <c r="B5" s="7">
        <f>SUMIFS(Concentrado!C$2:C566,Concentrado!$A$2:$A566,"="&amp;$A5,Concentrado!$B$2:$B566, "=México")</f>
        <v>75695.5</v>
      </c>
      <c r="C5" s="7">
        <f>SUMIFS(Concentrado!D$2:D566,Concentrado!$A$2:$A566,"="&amp;$A5,Concentrado!$B$2:$B566, "=México")</f>
        <v>21131.016950000001</v>
      </c>
      <c r="D5" s="9">
        <f>SUMIFS(Concentrado!E$2:E566,Concentrado!$A$2:$A566,"="&amp;$A5,Concentrado!$B$2:$B566, "=México")</f>
        <v>16.100000000000001</v>
      </c>
      <c r="E5" s="9">
        <f>SUMIFS(Concentrado!F$2:F566,Concentrado!$A$2:$A566,"="&amp;$A5,Concentrado!$B$2:$B566, "=México")</f>
        <v>27.915816594117221</v>
      </c>
    </row>
    <row r="6" spans="1:5" x14ac:dyDescent="0.25">
      <c r="A6" s="5">
        <v>2007</v>
      </c>
      <c r="B6" s="7">
        <f>SUMIFS(Concentrado!C$2:C567,Concentrado!$A$2:$A567,"="&amp;$A6,Concentrado!$B$2:$B567, "=México")</f>
        <v>80341.5</v>
      </c>
      <c r="C6" s="7">
        <f>SUMIFS(Concentrado!D$2:D567,Concentrado!$A$2:$A567,"="&amp;$A6,Concentrado!$B$2:$B567, "=México")</f>
        <v>25577.451370000002</v>
      </c>
      <c r="D6" s="9">
        <f>SUMIFS(Concentrado!E$2:E567,Concentrado!$A$2:$A567,"="&amp;$A6,Concentrado!$B$2:$B567, "=México")</f>
        <v>15.8</v>
      </c>
      <c r="E6" s="9">
        <f>SUMIFS(Concentrado!F$2:F567,Concentrado!$A$2:$A567,"="&amp;$A6,Concentrado!$B$2:$B567, "=México")</f>
        <v>31.835914651830006</v>
      </c>
    </row>
    <row r="7" spans="1:5" x14ac:dyDescent="0.25">
      <c r="A7" s="5">
        <v>2008</v>
      </c>
      <c r="B7" s="7">
        <f>SUMIFS(Concentrado!C$2:C568,Concentrado!$A$2:$A568,"="&amp;$A7,Concentrado!$B$2:$B568, "=México")</f>
        <v>109494.9</v>
      </c>
      <c r="C7" s="7">
        <f>SUMIFS(Concentrado!D$2:D568,Concentrado!$A$2:$A568,"="&amp;$A7,Concentrado!$B$2:$B568, "=México")</f>
        <v>30397.256980000002</v>
      </c>
      <c r="D7" s="9">
        <f>SUMIFS(Concentrado!E$2:E568,Concentrado!$A$2:$A568,"="&amp;$A7,Concentrado!$B$2:$B568, "=México")</f>
        <v>15.2</v>
      </c>
      <c r="E7" s="9">
        <f>SUMIFS(Concentrado!F$2:F568,Concentrado!$A$2:$A568,"="&amp;$A7,Concentrado!$B$2:$B568, "=México")</f>
        <v>27.761345030681799</v>
      </c>
    </row>
    <row r="8" spans="1:5" x14ac:dyDescent="0.25">
      <c r="A8" s="5">
        <v>2009</v>
      </c>
      <c r="B8" s="7">
        <f>SUMIFS(Concentrado!C$2:C569,Concentrado!$A$2:$A569,"="&amp;$A8,Concentrado!$B$2:$B569, "=México")</f>
        <v>119408.2</v>
      </c>
      <c r="C8" s="7">
        <f>SUMIFS(Concentrado!D$2:D569,Concentrado!$A$2:$A569,"="&amp;$A8,Concentrado!$B$2:$B569, "=México")</f>
        <v>36576.95405</v>
      </c>
      <c r="D8" s="9">
        <f>SUMIFS(Concentrado!E$2:E569,Concentrado!$A$2:$A569,"="&amp;$A8,Concentrado!$B$2:$B569, "=México")</f>
        <v>15.2</v>
      </c>
      <c r="E8" s="9">
        <f>SUMIFS(Concentrado!F$2:F569,Concentrado!$A$2:$A569,"="&amp;$A8,Concentrado!$B$2:$B569, "=México")</f>
        <v>30.631861170338386</v>
      </c>
    </row>
    <row r="9" spans="1:5" x14ac:dyDescent="0.25">
      <c r="A9" s="5">
        <v>2010</v>
      </c>
      <c r="B9" s="7">
        <f>SUMIFS(Concentrado!C$2:C570,Concentrado!$A$2:$A570,"="&amp;$A9,Concentrado!$B$2:$B570, "=México")</f>
        <v>108968.3</v>
      </c>
      <c r="C9" s="7">
        <f>SUMIFS(Concentrado!D$2:D570,Concentrado!$A$2:$A570,"="&amp;$A9,Concentrado!$B$2:$B570, "=México")</f>
        <v>44911.189640000004</v>
      </c>
      <c r="D9" s="9">
        <f>SUMIFS(Concentrado!E$2:E570,Concentrado!$A$2:$A570,"="&amp;$A9,Concentrado!$B$2:$B570, "=México")</f>
        <v>15.6</v>
      </c>
      <c r="E9" s="9">
        <f>SUMIFS(Concentrado!F$2:F570,Concentrado!$A$2:$A570,"="&amp;$A9,Concentrado!$B$2:$B570, "=México")</f>
        <v>41.214912630554025</v>
      </c>
    </row>
    <row r="10" spans="1:5" x14ac:dyDescent="0.25">
      <c r="A10" s="5">
        <v>2011</v>
      </c>
      <c r="B10" s="7">
        <f>SUMIFS(Concentrado!C$2:C571,Concentrado!$A$2:$A571,"="&amp;$A10,Concentrado!$B$2:$B571, "=México")</f>
        <v>114906.4</v>
      </c>
      <c r="C10" s="7">
        <f>SUMIFS(Concentrado!D$2:D571,Concentrado!$A$2:$A571,"="&amp;$A10,Concentrado!$B$2:$B571, "=México")</f>
        <v>41849.617320000005</v>
      </c>
      <c r="D10" s="9">
        <f>SUMIFS(Concentrado!E$2:E571,Concentrado!$A$2:$A571,"="&amp;$A10,Concentrado!$B$2:$B571, "=México")</f>
        <v>15.5</v>
      </c>
      <c r="E10" s="9">
        <f>SUMIFS(Concentrado!F$2:F571,Concentrado!$A$2:$A571,"="&amp;$A10,Concentrado!$B$2:$B571, "=México")</f>
        <v>36.420614796042699</v>
      </c>
    </row>
    <row r="11" spans="1:5" x14ac:dyDescent="0.25">
      <c r="A11" s="5">
        <v>2012</v>
      </c>
      <c r="B11" s="7">
        <f>SUMIFS(Concentrado!C$2:C572,Concentrado!$A$2:$A572,"="&amp;$A11,Concentrado!$B$2:$B572, "=México")</f>
        <v>141173.20000000001</v>
      </c>
      <c r="C11" s="7">
        <f>SUMIFS(Concentrado!D$2:D572,Concentrado!$A$2:$A572,"="&amp;$A11,Concentrado!$B$2:$B572, "=México")</f>
        <v>50815.374970000004</v>
      </c>
      <c r="D11" s="9">
        <f>SUMIFS(Concentrado!E$2:E572,Concentrado!$A$2:$A572,"="&amp;$A11,Concentrado!$B$2:$B572, "=México")</f>
        <v>15.8</v>
      </c>
      <c r="E11" s="9">
        <f>SUMIFS(Concentrado!F$2:F572,Concentrado!$A$2:$A572,"="&amp;$A11,Concentrado!$B$2:$B572, "=México")</f>
        <v>35.995057822589551</v>
      </c>
    </row>
    <row r="12" spans="1:5" x14ac:dyDescent="0.25">
      <c r="A12" s="5">
        <v>2013</v>
      </c>
      <c r="B12" s="7">
        <f>SUMIFS(Concentrado!C$2:C573,Concentrado!$A$2:$A573,"="&amp;$A12,Concentrado!$B$2:$B573, "=México")</f>
        <v>165508</v>
      </c>
      <c r="C12" s="7">
        <f>SUMIFS(Concentrado!D$2:D573,Concentrado!$A$2:$A573,"="&amp;$A12,Concentrado!$B$2:$B573, "=México")</f>
        <v>54877.598050000001</v>
      </c>
      <c r="D12" s="9">
        <f>SUMIFS(Concentrado!E$2:E573,Concentrado!$A$2:$A573,"="&amp;$A12,Concentrado!$B$2:$B573, "=México")</f>
        <v>15.7</v>
      </c>
      <c r="E12" s="9">
        <f>SUMIFS(Concentrado!F$2:F573,Concentrado!$A$2:$A573,"="&amp;$A12,Concentrado!$B$2:$B573, "=México")</f>
        <v>33.157066758102324</v>
      </c>
    </row>
    <row r="13" spans="1:5" x14ac:dyDescent="0.25">
      <c r="A13" s="5">
        <v>2014</v>
      </c>
      <c r="B13" s="7">
        <f>SUMIFS(Concentrado!C$2:C574,Concentrado!$A$2:$A574,"="&amp;$A13,Concentrado!$B$2:$B574, "=México")</f>
        <v>192249.8</v>
      </c>
      <c r="C13" s="7">
        <f>SUMIFS(Concentrado!D$2:D574,Concentrado!$A$2:$A574,"="&amp;$A13,Concentrado!$B$2:$B574, "=México")</f>
        <v>64027.697169999999</v>
      </c>
      <c r="D13" s="9">
        <f>SUMIFS(Concentrado!E$2:E574,Concentrado!$A$2:$A574,"="&amp;$A13,Concentrado!$B$2:$B574, "=México")</f>
        <v>14.5</v>
      </c>
      <c r="E13" s="9">
        <f>SUMIFS(Concentrado!F$2:F574,Concentrado!$A$2:$A574,"="&amp;$A13,Concentrado!$B$2:$B574, "=México")</f>
        <v>33.304428493553701</v>
      </c>
    </row>
    <row r="14" spans="1:5" x14ac:dyDescent="0.25">
      <c r="A14" s="5">
        <v>2015</v>
      </c>
      <c r="B14" s="7">
        <f>SUMIFS(Concentrado!C$2:C575,Concentrado!$A$2:$A575,"="&amp;$A14,Concentrado!$B$2:$B575, "=México")</f>
        <v>230472.21885</v>
      </c>
      <c r="C14" s="7">
        <f>SUMIFS(Concentrado!D$2:D575,Concentrado!$A$2:$A575,"="&amp;$A14,Concentrado!$B$2:$B575, "=México")</f>
        <v>68873.512419999999</v>
      </c>
      <c r="D14" s="9">
        <f>SUMIFS(Concentrado!E$2:E575,Concentrado!$A$2:$A575,"="&amp;$A14,Concentrado!$B$2:$B575, "=México")</f>
        <v>14.8</v>
      </c>
      <c r="E14" s="9">
        <f>SUMIFS(Concentrado!F$2:F575,Concentrado!$A$2:$A575,"="&amp;$A14,Concentrado!$B$2:$B575, "=México")</f>
        <v>29.88365051703931</v>
      </c>
    </row>
    <row r="15" spans="1:5" x14ac:dyDescent="0.25">
      <c r="A15" s="5">
        <v>2016</v>
      </c>
      <c r="B15" s="7">
        <f>SUMIFS(Concentrado!C$2:C576,Concentrado!$A$2:$A576,"="&amp;$A15,Concentrado!$B$2:$B576, "=México")</f>
        <v>263340.18690999999</v>
      </c>
      <c r="C15" s="7">
        <f>SUMIFS(Concentrado!D$2:D576,Concentrado!$A$2:$A576,"="&amp;$A15,Concentrado!$B$2:$B576, "=México")</f>
        <v>71951.436040000001</v>
      </c>
      <c r="D15" s="9">
        <f>SUMIFS(Concentrado!E$2:E576,Concentrado!$A$2:$A576,"="&amp;$A15,Concentrado!$B$2:$B576, "=México")</f>
        <v>14.1</v>
      </c>
      <c r="E15" s="9">
        <f>SUMIFS(Concentrado!F$2:F576,Concentrado!$A$2:$A576,"="&amp;$A15,Concentrado!$B$2:$B576, "=México")</f>
        <v>27.322619036717843</v>
      </c>
    </row>
    <row r="16" spans="1:5" x14ac:dyDescent="0.25">
      <c r="A16" s="5">
        <v>2017</v>
      </c>
      <c r="B16" s="7">
        <f>SUMIFS(Concentrado!C$2:C577,Concentrado!$A$2:$A577,"="&amp;$A16,Concentrado!$B$2:$B577, "=México")</f>
        <v>248953.77178000001</v>
      </c>
      <c r="C16" s="7">
        <f>SUMIFS(Concentrado!D$2:D577,Concentrado!$A$2:$A577,"="&amp;$A16,Concentrado!$B$2:$B577, "=México")</f>
        <v>72991.176919999998</v>
      </c>
      <c r="D16" s="9">
        <f>SUMIFS(Concentrado!E$2:E577,Concentrado!$A$2:$A577,"="&amp;$A16,Concentrado!$B$2:$B577, "=México")</f>
        <v>15.8</v>
      </c>
      <c r="E16" s="9">
        <f>SUMIFS(Concentrado!F$2:F577,Concentrado!$A$2:$A577,"="&amp;$A16,Concentrado!$B$2:$B577, "=México")</f>
        <v>29.319168935709943</v>
      </c>
    </row>
    <row r="17" spans="1:5" x14ac:dyDescent="0.25">
      <c r="A17" s="5">
        <v>2018</v>
      </c>
      <c r="B17" s="7">
        <f>SUMIFS(Concentrado!C$2:C578,Concentrado!$A$2:$A578,"="&amp;$A17,Concentrado!$B$2:$B578, "=México")</f>
        <v>308345.09999999998</v>
      </c>
      <c r="C17" s="7">
        <f>SUMIFS(Concentrado!D$2:D578,Concentrado!$A$2:$A578,"="&amp;$A17,Concentrado!$B$2:$B578, "=México")</f>
        <v>74525.827019999997</v>
      </c>
      <c r="D17" s="9">
        <f>SUMIFS(Concentrado!E$2:E578,Concentrado!$A$2:$A578,"="&amp;$A17,Concentrado!$B$2:$B578, "=México")</f>
        <v>17.100000000000001</v>
      </c>
      <c r="E17" s="9">
        <f>SUMIFS(Concentrado!F$2:F578,Concentrado!$A$2:$A578,"="&amp;$A17,Concentrado!$B$2:$B578, "=México")</f>
        <v>24.169616128162893</v>
      </c>
    </row>
    <row r="18" spans="1:5" x14ac:dyDescent="0.25">
      <c r="A18" s="5">
        <v>2019</v>
      </c>
      <c r="B18" s="7">
        <f>SUMIFS(Concentrado!C$2:C579,Concentrado!$A$2:$A579,"="&amp;$A18,Concentrado!$B$2:$B579, "=México")</f>
        <v>236741.6</v>
      </c>
      <c r="C18" s="7">
        <f>SUMIFS(Concentrado!D$2:D579,Concentrado!$A$2:$A579,"="&amp;$A18,Concentrado!$B$2:$B579, "=México")</f>
        <v>77726.336620000002</v>
      </c>
      <c r="D18" s="9">
        <f>SUMIFS(Concentrado!E$2:E579,Concentrado!$A$2:$A579,"="&amp;$A18,Concentrado!$B$2:$B579, "=México")</f>
        <v>15.8</v>
      </c>
      <c r="E18" s="9">
        <f>SUMIFS(Concentrado!F$2:F579,Concentrado!$A$2:$A579,"="&amp;$A18,Concentrado!$B$2:$B579, "=México")</f>
        <v>32.83171889520051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54</v>
      </c>
    </row>
    <row r="2" spans="1:5" x14ac:dyDescent="0.25">
      <c r="A2" s="5">
        <v>2003</v>
      </c>
      <c r="B2" s="7">
        <f>SUMIFS(Concentrado!C$2:C563,Concentrado!$A$2:$A563,"="&amp;$A2,Concentrado!$B$2:$B563, "=Michoacán")</f>
        <v>23774.7</v>
      </c>
      <c r="C2" s="7">
        <f>SUMIFS(Concentrado!D$2:D563,Concentrado!$A$2:$A563,"="&amp;$A2,Concentrado!$B$2:$B563, "=Michoacán")</f>
        <v>4490.6243700000005</v>
      </c>
      <c r="D2" s="9">
        <f>SUMIFS(Concentrado!E$2:E563,Concentrado!$A$2:$A563,"="&amp;$A2,Concentrado!$B$2:$B563, "=Michoacán")</f>
        <v>15.8</v>
      </c>
      <c r="E2" s="9">
        <f>SUMIFS(Concentrado!F$2:F563,Concentrado!$A$2:$A563,"="&amp;$A2,Concentrado!$B$2:$B563, "=Michoacán")</f>
        <v>18.888248305972315</v>
      </c>
    </row>
    <row r="3" spans="1:5" x14ac:dyDescent="0.25">
      <c r="A3" s="5">
        <v>2004</v>
      </c>
      <c r="B3" s="7">
        <f>SUMIFS(Concentrado!C$2:C564,Concentrado!$A$2:$A564,"="&amp;$A3,Concentrado!$B$2:$B564, "=Michoacán")</f>
        <v>24926.2</v>
      </c>
      <c r="C3" s="7">
        <f>SUMIFS(Concentrado!D$2:D564,Concentrado!$A$2:$A564,"="&amp;$A3,Concentrado!$B$2:$B564, "=Michoacán")</f>
        <v>5397.0231899999999</v>
      </c>
      <c r="D3" s="9">
        <f>SUMIFS(Concentrado!E$2:E564,Concentrado!$A$2:$A564,"="&amp;$A3,Concentrado!$B$2:$B564, "=Michoacán")</f>
        <v>17.600000000000001</v>
      </c>
      <c r="E3" s="9">
        <f>SUMIFS(Concentrado!F$2:F564,Concentrado!$A$2:$A564,"="&amp;$A3,Concentrado!$B$2:$B564, "=Michoacán")</f>
        <v>21.652009492020444</v>
      </c>
    </row>
    <row r="4" spans="1:5" x14ac:dyDescent="0.25">
      <c r="A4" s="5">
        <v>2005</v>
      </c>
      <c r="B4" s="7">
        <f>SUMIFS(Concentrado!C$2:C565,Concentrado!$A$2:$A565,"="&amp;$A4,Concentrado!$B$2:$B565, "=Michoacán")</f>
        <v>27970.9</v>
      </c>
      <c r="C4" s="7">
        <f>SUMIFS(Concentrado!D$2:D565,Concentrado!$A$2:$A565,"="&amp;$A4,Concentrado!$B$2:$B565, "=Michoacán")</f>
        <v>5808.0902599999999</v>
      </c>
      <c r="D4" s="9">
        <f>SUMIFS(Concentrado!E$2:E565,Concentrado!$A$2:$A565,"="&amp;$A4,Concentrado!$B$2:$B565, "=Michoacán")</f>
        <v>16.7</v>
      </c>
      <c r="E4" s="9">
        <f>SUMIFS(Concentrado!F$2:F565,Concentrado!$A$2:$A565,"="&amp;$A4,Concentrado!$B$2:$B565, "=Michoacán")</f>
        <v>20.764760018447742</v>
      </c>
    </row>
    <row r="5" spans="1:5" x14ac:dyDescent="0.25">
      <c r="A5" s="5">
        <v>2006</v>
      </c>
      <c r="B5" s="7">
        <f>SUMIFS(Concentrado!C$2:C566,Concentrado!$A$2:$A566,"="&amp;$A5,Concentrado!$B$2:$B566, "=Michoacán")</f>
        <v>30951.7</v>
      </c>
      <c r="C5" s="7">
        <f>SUMIFS(Concentrado!D$2:D566,Concentrado!$A$2:$A566,"="&amp;$A5,Concentrado!$B$2:$B566, "=Michoacán")</f>
        <v>6373.0455400000001</v>
      </c>
      <c r="D5" s="9">
        <f>SUMIFS(Concentrado!E$2:E566,Concentrado!$A$2:$A566,"="&amp;$A5,Concentrado!$B$2:$B566, "=Michoacán")</f>
        <v>16.100000000000001</v>
      </c>
      <c r="E5" s="9">
        <f>SUMIFS(Concentrado!F$2:F566,Concentrado!$A$2:$A566,"="&amp;$A5,Concentrado!$B$2:$B566, "=Michoacán")</f>
        <v>20.590292423356392</v>
      </c>
    </row>
    <row r="6" spans="1:5" x14ac:dyDescent="0.25">
      <c r="A6" s="5">
        <v>2007</v>
      </c>
      <c r="B6" s="7">
        <f>SUMIFS(Concentrado!C$2:C567,Concentrado!$A$2:$A567,"="&amp;$A6,Concentrado!$B$2:$B567, "=Michoacán")</f>
        <v>31579.200000000001</v>
      </c>
      <c r="C6" s="7">
        <f>SUMIFS(Concentrado!D$2:D567,Concentrado!$A$2:$A567,"="&amp;$A6,Concentrado!$B$2:$B567, "=Michoacán")</f>
        <v>7140.6715299999996</v>
      </c>
      <c r="D6" s="9">
        <f>SUMIFS(Concentrado!E$2:E567,Concentrado!$A$2:$A567,"="&amp;$A6,Concentrado!$B$2:$B567, "=Michoacán")</f>
        <v>15.8</v>
      </c>
      <c r="E6" s="9">
        <f>SUMIFS(Concentrado!F$2:F567,Concentrado!$A$2:$A567,"="&amp;$A6,Concentrado!$B$2:$B567, "=Michoacán")</f>
        <v>22.611945616101735</v>
      </c>
    </row>
    <row r="7" spans="1:5" x14ac:dyDescent="0.25">
      <c r="A7" s="5">
        <v>2008</v>
      </c>
      <c r="B7" s="7">
        <f>SUMIFS(Concentrado!C$2:C568,Concentrado!$A$2:$A568,"="&amp;$A7,Concentrado!$B$2:$B568, "=Michoacán")</f>
        <v>42134.8</v>
      </c>
      <c r="C7" s="7">
        <f>SUMIFS(Concentrado!D$2:D568,Concentrado!$A$2:$A568,"="&amp;$A7,Concentrado!$B$2:$B568, "=Michoacán")</f>
        <v>8801.4508300000016</v>
      </c>
      <c r="D7" s="9">
        <f>SUMIFS(Concentrado!E$2:E568,Concentrado!$A$2:$A568,"="&amp;$A7,Concentrado!$B$2:$B568, "=Michoacán")</f>
        <v>15.2</v>
      </c>
      <c r="E7" s="9">
        <f>SUMIFS(Concentrado!F$2:F568,Concentrado!$A$2:$A568,"="&amp;$A7,Concentrado!$B$2:$B568, "=Michoacán")</f>
        <v>20.888792233498204</v>
      </c>
    </row>
    <row r="8" spans="1:5" x14ac:dyDescent="0.25">
      <c r="A8" s="5">
        <v>2009</v>
      </c>
      <c r="B8" s="7">
        <f>SUMIFS(Concentrado!C$2:C569,Concentrado!$A$2:$A569,"="&amp;$A8,Concentrado!$B$2:$B569, "=Michoacán")</f>
        <v>45922.8</v>
      </c>
      <c r="C8" s="7">
        <f>SUMIFS(Concentrado!D$2:D569,Concentrado!$A$2:$A569,"="&amp;$A8,Concentrado!$B$2:$B569, "=Michoacán")</f>
        <v>10289.02377</v>
      </c>
      <c r="D8" s="9">
        <f>SUMIFS(Concentrado!E$2:E569,Concentrado!$A$2:$A569,"="&amp;$A8,Concentrado!$B$2:$B569, "=Michoacán")</f>
        <v>15.2</v>
      </c>
      <c r="E8" s="9">
        <f>SUMIFS(Concentrado!F$2:F569,Concentrado!$A$2:$A569,"="&amp;$A8,Concentrado!$B$2:$B569, "=Michoacán")</f>
        <v>22.405044487705453</v>
      </c>
    </row>
    <row r="9" spans="1:5" x14ac:dyDescent="0.25">
      <c r="A9" s="5">
        <v>2010</v>
      </c>
      <c r="B9" s="7">
        <f>SUMIFS(Concentrado!C$2:C570,Concentrado!$A$2:$A570,"="&amp;$A9,Concentrado!$B$2:$B570, "=Michoacán")</f>
        <v>46271.1</v>
      </c>
      <c r="C9" s="7">
        <f>SUMIFS(Concentrado!D$2:D570,Concentrado!$A$2:$A570,"="&amp;$A9,Concentrado!$B$2:$B570, "=Michoacán")</f>
        <v>10090.468489999999</v>
      </c>
      <c r="D9" s="9">
        <f>SUMIFS(Concentrado!E$2:E570,Concentrado!$A$2:$A570,"="&amp;$A9,Concentrado!$B$2:$B570, "=Michoacán")</f>
        <v>15.6</v>
      </c>
      <c r="E9" s="9">
        <f>SUMIFS(Concentrado!F$2:F570,Concentrado!$A$2:$A570,"="&amp;$A9,Concentrado!$B$2:$B570, "=Michoacán")</f>
        <v>21.80728033264824</v>
      </c>
    </row>
    <row r="10" spans="1:5" x14ac:dyDescent="0.25">
      <c r="A10" s="5">
        <v>2011</v>
      </c>
      <c r="B10" s="7">
        <f>SUMIFS(Concentrado!C$2:C571,Concentrado!$A$2:$A571,"="&amp;$A10,Concentrado!$B$2:$B571, "=Michoacán")</f>
        <v>47153</v>
      </c>
      <c r="C10" s="7">
        <f>SUMIFS(Concentrado!D$2:D571,Concentrado!$A$2:$A571,"="&amp;$A10,Concentrado!$B$2:$B571, "=Michoacán")</f>
        <v>11788.510630000001</v>
      </c>
      <c r="D10" s="9">
        <f>SUMIFS(Concentrado!E$2:E571,Concentrado!$A$2:$A571,"="&amp;$A10,Concentrado!$B$2:$B571, "=Michoacán")</f>
        <v>15.5</v>
      </c>
      <c r="E10" s="9">
        <f>SUMIFS(Concentrado!F$2:F571,Concentrado!$A$2:$A571,"="&amp;$A10,Concentrado!$B$2:$B571, "=Michoacán")</f>
        <v>25.000552732593899</v>
      </c>
    </row>
    <row r="11" spans="1:5" x14ac:dyDescent="0.25">
      <c r="A11" s="5">
        <v>2012</v>
      </c>
      <c r="B11" s="7">
        <f>SUMIFS(Concentrado!C$2:C572,Concentrado!$A$2:$A572,"="&amp;$A11,Concentrado!$B$2:$B572, "=Michoacán")</f>
        <v>48750.6</v>
      </c>
      <c r="C11" s="7">
        <f>SUMIFS(Concentrado!D$2:D572,Concentrado!$A$2:$A572,"="&amp;$A11,Concentrado!$B$2:$B572, "=Michoacán")</f>
        <v>12328.827229999999</v>
      </c>
      <c r="D11" s="9">
        <f>SUMIFS(Concentrado!E$2:E572,Concentrado!$A$2:$A572,"="&amp;$A11,Concentrado!$B$2:$B572, "=Michoacán")</f>
        <v>15.8</v>
      </c>
      <c r="E11" s="9">
        <f>SUMIFS(Concentrado!F$2:F572,Concentrado!$A$2:$A572,"="&amp;$A11,Concentrado!$B$2:$B572, "=Michoacán")</f>
        <v>25.289590753754826</v>
      </c>
    </row>
    <row r="12" spans="1:5" x14ac:dyDescent="0.25">
      <c r="A12" s="5">
        <v>2013</v>
      </c>
      <c r="B12" s="7">
        <f>SUMIFS(Concentrado!C$2:C573,Concentrado!$A$2:$A573,"="&amp;$A12,Concentrado!$B$2:$B573, "=Michoacán")</f>
        <v>57293.5</v>
      </c>
      <c r="C12" s="7">
        <f>SUMIFS(Concentrado!D$2:D573,Concentrado!$A$2:$A573,"="&amp;$A12,Concentrado!$B$2:$B573, "=Michoacán")</f>
        <v>13921.725890000002</v>
      </c>
      <c r="D12" s="9">
        <f>SUMIFS(Concentrado!E$2:E573,Concentrado!$A$2:$A573,"="&amp;$A12,Concentrado!$B$2:$B573, "=Michoacán")</f>
        <v>15.7</v>
      </c>
      <c r="E12" s="9">
        <f>SUMIFS(Concentrado!F$2:F573,Concentrado!$A$2:$A573,"="&amp;$A12,Concentrado!$B$2:$B573, "=Michoacán")</f>
        <v>24.298962168483339</v>
      </c>
    </row>
    <row r="13" spans="1:5" x14ac:dyDescent="0.25">
      <c r="A13" s="5">
        <v>2014</v>
      </c>
      <c r="B13" s="7">
        <f>SUMIFS(Concentrado!C$2:C574,Concentrado!$A$2:$A574,"="&amp;$A13,Concentrado!$B$2:$B574, "=Michoacán")</f>
        <v>65592</v>
      </c>
      <c r="C13" s="7">
        <f>SUMIFS(Concentrado!D$2:D574,Concentrado!$A$2:$A574,"="&amp;$A13,Concentrado!$B$2:$B574, "=Michoacán")</f>
        <v>14748.060819999999</v>
      </c>
      <c r="D13" s="9">
        <f>SUMIFS(Concentrado!E$2:E574,Concentrado!$A$2:$A574,"="&amp;$A13,Concentrado!$B$2:$B574, "=Michoacán")</f>
        <v>14.5</v>
      </c>
      <c r="E13" s="9">
        <f>SUMIFS(Concentrado!F$2:F574,Concentrado!$A$2:$A574,"="&amp;$A13,Concentrado!$B$2:$B574, "=Michoacán")</f>
        <v>22.484542047810706</v>
      </c>
    </row>
    <row r="14" spans="1:5" x14ac:dyDescent="0.25">
      <c r="A14" s="5">
        <v>2015</v>
      </c>
      <c r="B14" s="7">
        <f>SUMIFS(Concentrado!C$2:C575,Concentrado!$A$2:$A575,"="&amp;$A14,Concentrado!$B$2:$B575, "=Michoacán")</f>
        <v>69377.018060000002</v>
      </c>
      <c r="C14" s="7">
        <f>SUMIFS(Concentrado!D$2:D575,Concentrado!$A$2:$A575,"="&amp;$A14,Concentrado!$B$2:$B575, "=Michoacán")</f>
        <v>15630.257989999998</v>
      </c>
      <c r="D14" s="9">
        <f>SUMIFS(Concentrado!E$2:E575,Concentrado!$A$2:$A575,"="&amp;$A14,Concentrado!$B$2:$B575, "=Michoacán")</f>
        <v>14.8</v>
      </c>
      <c r="E14" s="9">
        <f>SUMIFS(Concentrado!F$2:F575,Concentrado!$A$2:$A575,"="&amp;$A14,Concentrado!$B$2:$B575, "=Michoacán")</f>
        <v>22.529446244694938</v>
      </c>
    </row>
    <row r="15" spans="1:5" x14ac:dyDescent="0.25">
      <c r="A15" s="5">
        <v>2016</v>
      </c>
      <c r="B15" s="7">
        <f>SUMIFS(Concentrado!C$2:C576,Concentrado!$A$2:$A576,"="&amp;$A15,Concentrado!$B$2:$B576, "=Michoacán")</f>
        <v>72550.547590000002</v>
      </c>
      <c r="C15" s="7">
        <f>SUMIFS(Concentrado!D$2:D576,Concentrado!$A$2:$A576,"="&amp;$A15,Concentrado!$B$2:$B576, "=Michoacán")</f>
        <v>16440.83323</v>
      </c>
      <c r="D15" s="9">
        <f>SUMIFS(Concentrado!E$2:E576,Concentrado!$A$2:$A576,"="&amp;$A15,Concentrado!$B$2:$B576, "=Michoacán")</f>
        <v>14.1</v>
      </c>
      <c r="E15" s="9">
        <f>SUMIFS(Concentrado!F$2:F576,Concentrado!$A$2:$A576,"="&amp;$A15,Concentrado!$B$2:$B576, "=Michoacán")</f>
        <v>22.661211770462391</v>
      </c>
    </row>
    <row r="16" spans="1:5" x14ac:dyDescent="0.25">
      <c r="A16" s="5">
        <v>2017</v>
      </c>
      <c r="B16" s="7">
        <f>SUMIFS(Concentrado!C$2:C577,Concentrado!$A$2:$A577,"="&amp;$A16,Concentrado!$B$2:$B577, "=Michoacán")</f>
        <v>74584.684460000004</v>
      </c>
      <c r="C16" s="7">
        <f>SUMIFS(Concentrado!D$2:D577,Concentrado!$A$2:$A577,"="&amp;$A16,Concentrado!$B$2:$B577, "=Michoacán")</f>
        <v>17364.370419999999</v>
      </c>
      <c r="D16" s="9">
        <f>SUMIFS(Concentrado!E$2:E577,Concentrado!$A$2:$A577,"="&amp;$A16,Concentrado!$B$2:$B577, "=Michoacán")</f>
        <v>15.8</v>
      </c>
      <c r="E16" s="9">
        <f>SUMIFS(Concentrado!F$2:F577,Concentrado!$A$2:$A577,"="&amp;$A16,Concentrado!$B$2:$B577, "=Michoacán")</f>
        <v>23.281415676314303</v>
      </c>
    </row>
    <row r="17" spans="1:5" x14ac:dyDescent="0.25">
      <c r="A17" s="5">
        <v>2018</v>
      </c>
      <c r="B17" s="7">
        <f>SUMIFS(Concentrado!C$2:C578,Concentrado!$A$2:$A578,"="&amp;$A17,Concentrado!$B$2:$B578, "=Michoacán")</f>
        <v>80324.600000000006</v>
      </c>
      <c r="C17" s="7">
        <f>SUMIFS(Concentrado!D$2:D578,Concentrado!$A$2:$A578,"="&amp;$A17,Concentrado!$B$2:$B578, "=Michoacán")</f>
        <v>17910.723139999998</v>
      </c>
      <c r="D17" s="9">
        <f>SUMIFS(Concentrado!E$2:E578,Concentrado!$A$2:$A578,"="&amp;$A17,Concentrado!$B$2:$B578, "=Michoacán")</f>
        <v>17.100000000000001</v>
      </c>
      <c r="E17" s="9">
        <f>SUMIFS(Concentrado!F$2:F578,Concentrado!$A$2:$A578,"="&amp;$A17,Concentrado!$B$2:$B578, "=Michoacán")</f>
        <v>22.297930073725851</v>
      </c>
    </row>
    <row r="18" spans="1:5" x14ac:dyDescent="0.25">
      <c r="A18" s="5">
        <v>2019</v>
      </c>
      <c r="B18" s="7">
        <f>SUMIFS(Concentrado!C$2:C579,Concentrado!$A$2:$A579,"="&amp;$A18,Concentrado!$B$2:$B579, "=Michoacán")</f>
        <v>79006</v>
      </c>
      <c r="C18" s="7">
        <f>SUMIFS(Concentrado!D$2:D579,Concentrado!$A$2:$A579,"="&amp;$A18,Concentrado!$B$2:$B579, "=Michoacán")</f>
        <v>18685.979959999997</v>
      </c>
      <c r="D18" s="9">
        <f>SUMIFS(Concentrado!E$2:E579,Concentrado!$A$2:$A579,"="&amp;$A18,Concentrado!$B$2:$B579, "=Michoacán")</f>
        <v>15.8</v>
      </c>
      <c r="E18" s="9">
        <f>SUMIFS(Concentrado!F$2:F579,Concentrado!$A$2:$A579,"="&amp;$A18,Concentrado!$B$2:$B579, "=Michoacán")</f>
        <v>23.651342885350477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55</v>
      </c>
    </row>
    <row r="2" spans="1:5" x14ac:dyDescent="0.25">
      <c r="A2" s="5">
        <v>2003</v>
      </c>
      <c r="B2" s="7">
        <f>SUMIFS(Concentrado!C$2:C563,Concentrado!$A$2:$A563,"="&amp;$A2,Concentrado!$B$2:$B563, "=Morelos")</f>
        <v>12054.7</v>
      </c>
      <c r="C2" s="7">
        <f>SUMIFS(Concentrado!D$2:D563,Concentrado!$A$2:$A563,"="&amp;$A2,Concentrado!$B$2:$B563, "=Morelos")</f>
        <v>2719.7874599999996</v>
      </c>
      <c r="D2" s="9">
        <f>SUMIFS(Concentrado!E$2:E563,Concentrado!$A$2:$A563,"="&amp;$A2,Concentrado!$B$2:$B563, "=Morelos")</f>
        <v>15.8</v>
      </c>
      <c r="E2" s="9">
        <f>SUMIFS(Concentrado!F$2:F563,Concentrado!$A$2:$A563,"="&amp;$A2,Concentrado!$B$2:$B563, "=Morelos")</f>
        <v>22.562050154711436</v>
      </c>
    </row>
    <row r="3" spans="1:5" x14ac:dyDescent="0.25">
      <c r="A3" s="5">
        <v>2004</v>
      </c>
      <c r="B3" s="7">
        <f>SUMIFS(Concentrado!C$2:C564,Concentrado!$A$2:$A564,"="&amp;$A3,Concentrado!$B$2:$B564, "=Morelos")</f>
        <v>11571.5</v>
      </c>
      <c r="C3" s="7">
        <f>SUMIFS(Concentrado!D$2:D564,Concentrado!$A$2:$A564,"="&amp;$A3,Concentrado!$B$2:$B564, "=Morelos")</f>
        <v>3308.2012</v>
      </c>
      <c r="D3" s="9">
        <f>SUMIFS(Concentrado!E$2:E564,Concentrado!$A$2:$A564,"="&amp;$A3,Concentrado!$B$2:$B564, "=Morelos")</f>
        <v>17.600000000000001</v>
      </c>
      <c r="E3" s="9">
        <f>SUMIFS(Concentrado!F$2:F564,Concentrado!$A$2:$A564,"="&amp;$A3,Concentrado!$B$2:$B564, "=Morelos")</f>
        <v>28.589216609774017</v>
      </c>
    </row>
    <row r="4" spans="1:5" x14ac:dyDescent="0.25">
      <c r="A4" s="5">
        <v>2005</v>
      </c>
      <c r="B4" s="7">
        <f>SUMIFS(Concentrado!C$2:C565,Concentrado!$A$2:$A565,"="&amp;$A4,Concentrado!$B$2:$B565, "=Morelos")</f>
        <v>12837</v>
      </c>
      <c r="C4" s="7">
        <f>SUMIFS(Concentrado!D$2:D565,Concentrado!$A$2:$A565,"="&amp;$A4,Concentrado!$B$2:$B565, "=Morelos")</f>
        <v>3563.8584099999998</v>
      </c>
      <c r="D4" s="9">
        <f>SUMIFS(Concentrado!E$2:E565,Concentrado!$A$2:$A565,"="&amp;$A4,Concentrado!$B$2:$B565, "=Morelos")</f>
        <v>16.7</v>
      </c>
      <c r="E4" s="9">
        <f>SUMIFS(Concentrado!F$2:F565,Concentrado!$A$2:$A565,"="&amp;$A4,Concentrado!$B$2:$B565, "=Morelos")</f>
        <v>27.762393160395732</v>
      </c>
    </row>
    <row r="5" spans="1:5" x14ac:dyDescent="0.25">
      <c r="A5" s="5">
        <v>2006</v>
      </c>
      <c r="B5" s="7">
        <f>SUMIFS(Concentrado!C$2:C566,Concentrado!$A$2:$A566,"="&amp;$A5,Concentrado!$B$2:$B566, "=Morelos")</f>
        <v>14150.8</v>
      </c>
      <c r="C5" s="7">
        <f>SUMIFS(Concentrado!D$2:D566,Concentrado!$A$2:$A566,"="&amp;$A5,Concentrado!$B$2:$B566, "=Morelos")</f>
        <v>3802.7250700000004</v>
      </c>
      <c r="D5" s="9">
        <f>SUMIFS(Concentrado!E$2:E566,Concentrado!$A$2:$A566,"="&amp;$A5,Concentrado!$B$2:$B566, "=Morelos")</f>
        <v>16.100000000000001</v>
      </c>
      <c r="E5" s="9">
        <f>SUMIFS(Concentrado!F$2:F566,Concentrado!$A$2:$A566,"="&amp;$A5,Concentrado!$B$2:$B566, "=Morelos")</f>
        <v>26.872862806343107</v>
      </c>
    </row>
    <row r="6" spans="1:5" x14ac:dyDescent="0.25">
      <c r="A6" s="5">
        <v>2007</v>
      </c>
      <c r="B6" s="7">
        <f>SUMIFS(Concentrado!C$2:C567,Concentrado!$A$2:$A567,"="&amp;$A6,Concentrado!$B$2:$B567, "=Morelos")</f>
        <v>15665.9</v>
      </c>
      <c r="C6" s="7">
        <f>SUMIFS(Concentrado!D$2:D567,Concentrado!$A$2:$A567,"="&amp;$A6,Concentrado!$B$2:$B567, "=Morelos")</f>
        <v>4240.6877400000003</v>
      </c>
      <c r="D6" s="9">
        <f>SUMIFS(Concentrado!E$2:E567,Concentrado!$A$2:$A567,"="&amp;$A6,Concentrado!$B$2:$B567, "=Morelos")</f>
        <v>15.8</v>
      </c>
      <c r="E6" s="9">
        <f>SUMIFS(Concentrado!F$2:F567,Concentrado!$A$2:$A567,"="&amp;$A6,Concentrado!$B$2:$B567, "=Morelos")</f>
        <v>27.069544296848573</v>
      </c>
    </row>
    <row r="7" spans="1:5" x14ac:dyDescent="0.25">
      <c r="A7" s="5">
        <v>2008</v>
      </c>
      <c r="B7" s="7">
        <f>SUMIFS(Concentrado!C$2:C568,Concentrado!$A$2:$A568,"="&amp;$A7,Concentrado!$B$2:$B568, "=Morelos")</f>
        <v>19932.599999999999</v>
      </c>
      <c r="C7" s="7">
        <f>SUMIFS(Concentrado!D$2:D568,Concentrado!$A$2:$A568,"="&amp;$A7,Concentrado!$B$2:$B568, "=Morelos")</f>
        <v>4791.1828000000005</v>
      </c>
      <c r="D7" s="9">
        <f>SUMIFS(Concentrado!E$2:E568,Concentrado!$A$2:$A568,"="&amp;$A7,Concentrado!$B$2:$B568, "=Morelos")</f>
        <v>15.2</v>
      </c>
      <c r="E7" s="9">
        <f>SUMIFS(Concentrado!F$2:F568,Concentrado!$A$2:$A568,"="&amp;$A7,Concentrado!$B$2:$B568, "=Morelos")</f>
        <v>24.036918415058754</v>
      </c>
    </row>
    <row r="8" spans="1:5" x14ac:dyDescent="0.25">
      <c r="A8" s="5">
        <v>2009</v>
      </c>
      <c r="B8" s="7">
        <f>SUMIFS(Concentrado!C$2:C569,Concentrado!$A$2:$A569,"="&amp;$A8,Concentrado!$B$2:$B569, "=Morelos")</f>
        <v>23228.799999999999</v>
      </c>
      <c r="C8" s="7">
        <f>SUMIFS(Concentrado!D$2:D569,Concentrado!$A$2:$A569,"="&amp;$A8,Concentrado!$B$2:$B569, "=Morelos")</f>
        <v>5332.0752599999996</v>
      </c>
      <c r="D8" s="9">
        <f>SUMIFS(Concentrado!E$2:E569,Concentrado!$A$2:$A569,"="&amp;$A8,Concentrado!$B$2:$B569, "=Morelos")</f>
        <v>15.2</v>
      </c>
      <c r="E8" s="9">
        <f>SUMIFS(Concentrado!F$2:F569,Concentrado!$A$2:$A569,"="&amp;$A8,Concentrado!$B$2:$B569, "=Morelos")</f>
        <v>22.954587667034026</v>
      </c>
    </row>
    <row r="9" spans="1:5" x14ac:dyDescent="0.25">
      <c r="A9" s="5">
        <v>2010</v>
      </c>
      <c r="B9" s="7">
        <f>SUMIFS(Concentrado!C$2:C570,Concentrado!$A$2:$A570,"="&amp;$A9,Concentrado!$B$2:$B570, "=Morelos")</f>
        <v>24308</v>
      </c>
      <c r="C9" s="7">
        <f>SUMIFS(Concentrado!D$2:D570,Concentrado!$A$2:$A570,"="&amp;$A9,Concentrado!$B$2:$B570, "=Morelos")</f>
        <v>5580.7596199999998</v>
      </c>
      <c r="D9" s="9">
        <f>SUMIFS(Concentrado!E$2:E570,Concentrado!$A$2:$A570,"="&amp;$A9,Concentrado!$B$2:$B570, "=Morelos")</f>
        <v>15.6</v>
      </c>
      <c r="E9" s="9">
        <f>SUMIFS(Concentrado!F$2:F570,Concentrado!$A$2:$A570,"="&amp;$A9,Concentrado!$B$2:$B570, "=Morelos")</f>
        <v>22.958530607207503</v>
      </c>
    </row>
    <row r="10" spans="1:5" x14ac:dyDescent="0.25">
      <c r="A10" s="5">
        <v>2011</v>
      </c>
      <c r="B10" s="7">
        <f>SUMIFS(Concentrado!C$2:C571,Concentrado!$A$2:$A571,"="&amp;$A10,Concentrado!$B$2:$B571, "=Morelos")</f>
        <v>24365.5</v>
      </c>
      <c r="C10" s="7">
        <f>SUMIFS(Concentrado!D$2:D571,Concentrado!$A$2:$A571,"="&amp;$A10,Concentrado!$B$2:$B571, "=Morelos")</f>
        <v>6186.8516799999998</v>
      </c>
      <c r="D10" s="9">
        <f>SUMIFS(Concentrado!E$2:E571,Concentrado!$A$2:$A571,"="&amp;$A10,Concentrado!$B$2:$B571, "=Morelos")</f>
        <v>15.5</v>
      </c>
      <c r="E10" s="9">
        <f>SUMIFS(Concentrado!F$2:F571,Concentrado!$A$2:$A571,"="&amp;$A10,Concentrado!$B$2:$B571, "=Morelos")</f>
        <v>25.391851921774638</v>
      </c>
    </row>
    <row r="11" spans="1:5" x14ac:dyDescent="0.25">
      <c r="A11" s="5">
        <v>2012</v>
      </c>
      <c r="B11" s="7">
        <f>SUMIFS(Concentrado!C$2:C572,Concentrado!$A$2:$A572,"="&amp;$A11,Concentrado!$B$2:$B572, "=Morelos")</f>
        <v>23761.1</v>
      </c>
      <c r="C11" s="7">
        <f>SUMIFS(Concentrado!D$2:D572,Concentrado!$A$2:$A572,"="&amp;$A11,Concentrado!$B$2:$B572, "=Morelos")</f>
        <v>6796.6616799999993</v>
      </c>
      <c r="D11" s="9">
        <f>SUMIFS(Concentrado!E$2:E572,Concentrado!$A$2:$A572,"="&amp;$A11,Concentrado!$B$2:$B572, "=Morelos")</f>
        <v>15.8</v>
      </c>
      <c r="E11" s="9">
        <f>SUMIFS(Concentrado!F$2:F572,Concentrado!$A$2:$A572,"="&amp;$A11,Concentrado!$B$2:$B572, "=Morelos")</f>
        <v>28.604154184781006</v>
      </c>
    </row>
    <row r="12" spans="1:5" x14ac:dyDescent="0.25">
      <c r="A12" s="5">
        <v>2013</v>
      </c>
      <c r="B12" s="7">
        <f>SUMIFS(Concentrado!C$2:C573,Concentrado!$A$2:$A573,"="&amp;$A12,Concentrado!$B$2:$B573, "=Morelos")</f>
        <v>28843.7</v>
      </c>
      <c r="C12" s="7">
        <f>SUMIFS(Concentrado!D$2:D573,Concentrado!$A$2:$A573,"="&amp;$A12,Concentrado!$B$2:$B573, "=Morelos")</f>
        <v>7209.5906900000009</v>
      </c>
      <c r="D12" s="9">
        <f>SUMIFS(Concentrado!E$2:E573,Concentrado!$A$2:$A573,"="&amp;$A12,Concentrado!$B$2:$B573, "=Morelos")</f>
        <v>15.7</v>
      </c>
      <c r="E12" s="9">
        <f>SUMIFS(Concentrado!F$2:F573,Concentrado!$A$2:$A573,"="&amp;$A12,Concentrado!$B$2:$B573, "=Morelos")</f>
        <v>24.995373998481472</v>
      </c>
    </row>
    <row r="13" spans="1:5" x14ac:dyDescent="0.25">
      <c r="A13" s="5">
        <v>2014</v>
      </c>
      <c r="B13" s="7">
        <f>SUMIFS(Concentrado!C$2:C574,Concentrado!$A$2:$A574,"="&amp;$A13,Concentrado!$B$2:$B574, "=Morelos")</f>
        <v>32190</v>
      </c>
      <c r="C13" s="7">
        <f>SUMIFS(Concentrado!D$2:D574,Concentrado!$A$2:$A574,"="&amp;$A13,Concentrado!$B$2:$B574, "=Morelos")</f>
        <v>7470.7029899999998</v>
      </c>
      <c r="D13" s="9">
        <f>SUMIFS(Concentrado!E$2:E574,Concentrado!$A$2:$A574,"="&amp;$A13,Concentrado!$B$2:$B574, "=Morelos")</f>
        <v>14.5</v>
      </c>
      <c r="E13" s="9">
        <f>SUMIFS(Concentrado!F$2:F574,Concentrado!$A$2:$A574,"="&amp;$A13,Concentrado!$B$2:$B574, "=Morelos")</f>
        <v>23.208148462255355</v>
      </c>
    </row>
    <row r="14" spans="1:5" x14ac:dyDescent="0.25">
      <c r="A14" s="5">
        <v>2015</v>
      </c>
      <c r="B14" s="7">
        <f>SUMIFS(Concentrado!C$2:C575,Concentrado!$A$2:$A575,"="&amp;$A14,Concentrado!$B$2:$B575, "=Morelos")</f>
        <v>36677.272929999999</v>
      </c>
      <c r="C14" s="7">
        <f>SUMIFS(Concentrado!D$2:D575,Concentrado!$A$2:$A575,"="&amp;$A14,Concentrado!$B$2:$B575, "=Morelos")</f>
        <v>7974.2746900000002</v>
      </c>
      <c r="D14" s="9">
        <f>SUMIFS(Concentrado!E$2:E575,Concentrado!$A$2:$A575,"="&amp;$A14,Concentrado!$B$2:$B575, "=Morelos")</f>
        <v>14.8</v>
      </c>
      <c r="E14" s="9">
        <f>SUMIFS(Concentrado!F$2:F575,Concentrado!$A$2:$A575,"="&amp;$A14,Concentrado!$B$2:$B575, "=Morelos")</f>
        <v>21.741732830625693</v>
      </c>
    </row>
    <row r="15" spans="1:5" x14ac:dyDescent="0.25">
      <c r="A15" s="5">
        <v>2016</v>
      </c>
      <c r="B15" s="7">
        <f>SUMIFS(Concentrado!C$2:C576,Concentrado!$A$2:$A576,"="&amp;$A15,Concentrado!$B$2:$B576, "=Morelos")</f>
        <v>36785.619919999997</v>
      </c>
      <c r="C15" s="7">
        <f>SUMIFS(Concentrado!D$2:D576,Concentrado!$A$2:$A576,"="&amp;$A15,Concentrado!$B$2:$B576, "=Morelos")</f>
        <v>8157.6111500000006</v>
      </c>
      <c r="D15" s="9">
        <f>SUMIFS(Concentrado!E$2:E576,Concentrado!$A$2:$A576,"="&amp;$A15,Concentrado!$B$2:$B576, "=Morelos")</f>
        <v>14.1</v>
      </c>
      <c r="E15" s="9">
        <f>SUMIFS(Concentrado!F$2:F576,Concentrado!$A$2:$A576,"="&amp;$A15,Concentrado!$B$2:$B576, "=Morelos")</f>
        <v>22.176087198587034</v>
      </c>
    </row>
    <row r="16" spans="1:5" x14ac:dyDescent="0.25">
      <c r="A16" s="5">
        <v>2017</v>
      </c>
      <c r="B16" s="7">
        <f>SUMIFS(Concentrado!C$2:C577,Concentrado!$A$2:$A577,"="&amp;$A16,Concentrado!$B$2:$B577, "=Morelos")</f>
        <v>38091.065799999997</v>
      </c>
      <c r="C16" s="7">
        <f>SUMIFS(Concentrado!D$2:D577,Concentrado!$A$2:$A577,"="&amp;$A16,Concentrado!$B$2:$B577, "=Morelos")</f>
        <v>8634.7500099999997</v>
      </c>
      <c r="D16" s="9">
        <f>SUMIFS(Concentrado!E$2:E577,Concentrado!$A$2:$A577,"="&amp;$A16,Concentrado!$B$2:$B577, "=Morelos")</f>
        <v>15.8</v>
      </c>
      <c r="E16" s="9">
        <f>SUMIFS(Concentrado!F$2:F577,Concentrado!$A$2:$A577,"="&amp;$A16,Concentrado!$B$2:$B577, "=Morelos")</f>
        <v>22.668701514778832</v>
      </c>
    </row>
    <row r="17" spans="1:5" x14ac:dyDescent="0.25">
      <c r="A17" s="5">
        <v>2018</v>
      </c>
      <c r="B17" s="7">
        <f>SUMIFS(Concentrado!C$2:C578,Concentrado!$A$2:$A578,"="&amp;$A17,Concentrado!$B$2:$B578, "=Morelos")</f>
        <v>40132.5</v>
      </c>
      <c r="C17" s="7">
        <f>SUMIFS(Concentrado!D$2:D578,Concentrado!$A$2:$A578,"="&amp;$A17,Concentrado!$B$2:$B578, "=Morelos")</f>
        <v>8737.2193499999994</v>
      </c>
      <c r="D17" s="9">
        <f>SUMIFS(Concentrado!E$2:E578,Concentrado!$A$2:$A578,"="&amp;$A17,Concentrado!$B$2:$B578, "=Morelos")</f>
        <v>17.100000000000001</v>
      </c>
      <c r="E17" s="9">
        <f>SUMIFS(Concentrado!F$2:F578,Concentrado!$A$2:$A578,"="&amp;$A17,Concentrado!$B$2:$B578, "=Morelos")</f>
        <v>21.77093216221267</v>
      </c>
    </row>
    <row r="18" spans="1:5" x14ac:dyDescent="0.25">
      <c r="A18" s="5">
        <v>2019</v>
      </c>
      <c r="B18" s="7">
        <f>SUMIFS(Concentrado!C$2:C579,Concentrado!$A$2:$A579,"="&amp;$A18,Concentrado!$B$2:$B579, "=Morelos")</f>
        <v>41481.199999999997</v>
      </c>
      <c r="C18" s="7">
        <f>SUMIFS(Concentrado!D$2:D579,Concentrado!$A$2:$A579,"="&amp;$A18,Concentrado!$B$2:$B579, "=Morelos")</f>
        <v>9508.4403700000003</v>
      </c>
      <c r="D18" s="9">
        <f>SUMIFS(Concentrado!E$2:E579,Concentrado!$A$2:$A579,"="&amp;$A18,Concentrado!$B$2:$B579, "=Morelos")</f>
        <v>15.8</v>
      </c>
      <c r="E18" s="9">
        <f>SUMIFS(Concentrado!F$2:F579,Concentrado!$A$2:$A579,"="&amp;$A18,Concentrado!$B$2:$B579, "=Morelos")</f>
        <v>22.922288578922505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3" sqref="H13"/>
    </sheetView>
  </sheetViews>
  <sheetFormatPr baseColWidth="10" defaultRowHeight="15" x14ac:dyDescent="0.25"/>
  <cols>
    <col min="1" max="1" width="5.5703125" bestFit="1" customWidth="1"/>
    <col min="2" max="2" width="16.5703125" bestFit="1" customWidth="1"/>
    <col min="3" max="3" width="14.7109375" bestFit="1" customWidth="1"/>
    <col min="4" max="4" width="11.28515625" bestFit="1" customWidth="1"/>
    <col min="5" max="5" width="10.42578125" bestFit="1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38</v>
      </c>
    </row>
    <row r="2" spans="1:5" x14ac:dyDescent="0.25">
      <c r="A2" s="6">
        <v>2003</v>
      </c>
      <c r="B2" s="22">
        <f>SUMIFS(Concentrado!C$2:C563,Concentrado!$A$2:$A563,"="&amp;$A2,Concentrado!$B$2:$B563, "=Nacional")</f>
        <v>1241853.3</v>
      </c>
      <c r="C2" s="22">
        <f>SUMIFS(Concentrado!D$2:D563,Concentrado!$A$2:$A563,"="&amp;$A2,Concentrado!$B$2:$B563, "=Nacional")</f>
        <v>195812.89418999996</v>
      </c>
      <c r="D2" s="8">
        <f>SUMIFS(Concentrado!E$2:E563,Concentrado!$A$2:$A563,"="&amp;$A2,Concentrado!$B$2:$B563, "=Nacional")</f>
        <v>15.8</v>
      </c>
      <c r="E2" s="8">
        <f>SUMIFS(Concentrado!F$2:F563,Concentrado!$A$2:$A563,"="&amp;$A2,Concentrado!$B$2:$B563, "=Nacional")</f>
        <v>15.767795937732737</v>
      </c>
    </row>
    <row r="3" spans="1:5" x14ac:dyDescent="0.25">
      <c r="A3" s="6">
        <v>2004</v>
      </c>
      <c r="B3" s="22">
        <f>SUMIFS(Concentrado!C$2:C564,Concentrado!$A$2:$A564,"="&amp;$A3,Concentrado!$B$2:$B564, "=Nacional")</f>
        <v>1326952.3999999999</v>
      </c>
      <c r="C3" s="22">
        <f>SUMIFS(Concentrado!D$2:D564,Concentrado!$A$2:$A564,"="&amp;$A3,Concentrado!$B$2:$B564, "=Nacional")</f>
        <v>233809.54729999998</v>
      </c>
      <c r="D3" s="8">
        <f>SUMIFS(Concentrado!E$2:E564,Concentrado!$A$2:$A564,"="&amp;$A3,Concentrado!$B$2:$B564, "=Nacional")</f>
        <v>17.600000000000001</v>
      </c>
      <c r="E3" s="8">
        <f>SUMIFS(Concentrado!F$2:F564,Concentrado!$A$2:$A564,"="&amp;$A3,Concentrado!$B$2:$B564, "=Nacional")</f>
        <v>17.620040274240431</v>
      </c>
    </row>
    <row r="4" spans="1:5" x14ac:dyDescent="0.25">
      <c r="A4" s="6">
        <v>2005</v>
      </c>
      <c r="B4" s="22">
        <f>SUMIFS(Concentrado!C$2:C565,Concentrado!$A$2:$A565,"="&amp;$A4,Concentrado!$B$2:$B565, "=Nacional")</f>
        <v>1477368.1</v>
      </c>
      <c r="C4" s="22">
        <f>SUMIFS(Concentrado!D$2:D565,Concentrado!$A$2:$A565,"="&amp;$A4,Concentrado!$B$2:$B565, "=Nacional")</f>
        <v>247281.43967000005</v>
      </c>
      <c r="D4" s="8">
        <f>SUMIFS(Concentrado!E$2:E565,Concentrado!$A$2:$A565,"="&amp;$A4,Concentrado!$B$2:$B565, "=Nacional")</f>
        <v>16.7</v>
      </c>
      <c r="E4" s="8">
        <f>SUMIFS(Concentrado!F$2:F565,Concentrado!$A$2:$A565,"="&amp;$A4,Concentrado!$B$2:$B565, "=Nacional")</f>
        <v>16.737970697350242</v>
      </c>
    </row>
    <row r="5" spans="1:5" x14ac:dyDescent="0.25">
      <c r="A5" s="6">
        <v>2006</v>
      </c>
      <c r="B5" s="22">
        <f>SUMIFS(Concentrado!C$2:C566,Concentrado!$A$2:$A566,"="&amp;$A5,Concentrado!$B$2:$B566, "=Nacional")</f>
        <v>1671174.6</v>
      </c>
      <c r="C5" s="22">
        <f>SUMIFS(Concentrado!D$2:D566,Concentrado!$A$2:$A566,"="&amp;$A5,Concentrado!$B$2:$B566, "=Nacional")</f>
        <v>269864.01705000002</v>
      </c>
      <c r="D5" s="8">
        <f>SUMIFS(Concentrado!E$2:E566,Concentrado!$A$2:$A566,"="&amp;$A5,Concentrado!$B$2:$B566, "=Nacional")</f>
        <v>16.100000000000001</v>
      </c>
      <c r="E5" s="8">
        <f>SUMIFS(Concentrado!F$2:F566,Concentrado!$A$2:$A566,"="&amp;$A5,Concentrado!$B$2:$B566, "=Nacional")</f>
        <v>16.148164114629317</v>
      </c>
    </row>
    <row r="6" spans="1:5" x14ac:dyDescent="0.25">
      <c r="A6" s="6">
        <v>2007</v>
      </c>
      <c r="B6" s="22">
        <f>SUMIFS(Concentrado!C$2:C567,Concentrado!$A$2:$A567,"="&amp;$A6,Concentrado!$B$2:$B567, "=Nacional")</f>
        <v>1911320.8</v>
      </c>
      <c r="C6" s="22">
        <f>SUMIFS(Concentrado!D$2:D567,Concentrado!$A$2:$A567,"="&amp;$A6,Concentrado!$B$2:$B567, "=Nacional")</f>
        <v>301655.81548000005</v>
      </c>
      <c r="D6" s="8">
        <f>SUMIFS(Concentrado!E$2:E567,Concentrado!$A$2:$A567,"="&amp;$A6,Concentrado!$B$2:$B567, "=Nacional")</f>
        <v>15.8</v>
      </c>
      <c r="E6" s="8">
        <f>SUMIFS(Concentrado!F$2:F567,Concentrado!$A$2:$A567,"="&amp;$A6,Concentrado!$B$2:$B567, "=Nacional")</f>
        <v>15.782584246454077</v>
      </c>
    </row>
    <row r="7" spans="1:5" x14ac:dyDescent="0.25">
      <c r="A7" s="6">
        <v>2008</v>
      </c>
      <c r="B7" s="22">
        <f>SUMIFS(Concentrado!C$2:C568,Concentrado!$A$2:$A568,"="&amp;$A7,Concentrado!$B$2:$B568, "=Nacional")</f>
        <v>2229154.5</v>
      </c>
      <c r="C7" s="22">
        <f>SUMIFS(Concentrado!D$2:D568,Concentrado!$A$2:$A568,"="&amp;$A7,Concentrado!$B$2:$B568, "=Nacional")</f>
        <v>339035.93595000007</v>
      </c>
      <c r="D7" s="8">
        <f>SUMIFS(Concentrado!E$2:E568,Concentrado!$A$2:$A568,"="&amp;$A7,Concentrado!$B$2:$B568, "=Nacional")</f>
        <v>15.2</v>
      </c>
      <c r="E7" s="8">
        <f>SUMIFS(Concentrado!F$2:F568,Concentrado!$A$2:$A568,"="&amp;$A7,Concentrado!$B$2:$B568, "=Nacional")</f>
        <v>15.209171726320452</v>
      </c>
    </row>
    <row r="8" spans="1:5" x14ac:dyDescent="0.25">
      <c r="A8" s="6">
        <v>2009</v>
      </c>
      <c r="B8" s="22">
        <f>SUMIFS(Concentrado!C$2:C569,Concentrado!$A$2:$A569,"="&amp;$A8,Concentrado!$B$2:$B569, "=Nacional")</f>
        <v>2459609.7000000002</v>
      </c>
      <c r="C8" s="22">
        <f>SUMIFS(Concentrado!D$2:D569,Concentrado!$A$2:$A569,"="&amp;$A8,Concentrado!$B$2:$B569, "=Nacional")</f>
        <v>374834.01201000001</v>
      </c>
      <c r="D8" s="8">
        <f>SUMIFS(Concentrado!E$2:E569,Concentrado!$A$2:$A569,"="&amp;$A8,Concentrado!$B$2:$B569, "=Nacional")</f>
        <v>15.2</v>
      </c>
      <c r="E8" s="8">
        <f>SUMIFS(Concentrado!F$2:F569,Concentrado!$A$2:$A569,"="&amp;$A8,Concentrado!$B$2:$B569, "=Nacional")</f>
        <v>15.239572848082359</v>
      </c>
    </row>
    <row r="9" spans="1:5" x14ac:dyDescent="0.25">
      <c r="A9" s="6">
        <v>2010</v>
      </c>
      <c r="B9" s="22">
        <f>SUMIFS(Concentrado!C$2:C570,Concentrado!$A$2:$A570,"="&amp;$A9,Concentrado!$B$2:$B570, "=Nacional")</f>
        <v>2640625.2000000002</v>
      </c>
      <c r="C9" s="22">
        <f>SUMIFS(Concentrado!D$2:D570,Concentrado!$A$2:$A570,"="&amp;$A9,Concentrado!$B$2:$B570, "=Nacional")</f>
        <v>412675.92040000006</v>
      </c>
      <c r="D9" s="8">
        <f>SUMIFS(Concentrado!E$2:E570,Concentrado!$A$2:$A570,"="&amp;$A9,Concentrado!$B$2:$B570, "=Nacional")</f>
        <v>15.6</v>
      </c>
      <c r="E9" s="8">
        <f>SUMIFS(Concentrado!F$2:F570,Concentrado!$A$2:$A570,"="&amp;$A9,Concentrado!$B$2:$B570, "=Nacional")</f>
        <v>15.627962665811113</v>
      </c>
    </row>
    <row r="10" spans="1:5" x14ac:dyDescent="0.25">
      <c r="A10" s="6">
        <v>2011</v>
      </c>
      <c r="B10" s="22">
        <f>SUMIFS(Concentrado!C$2:C571,Concentrado!$A$2:$A571,"="&amp;$A10,Concentrado!$B$2:$B571, "=Nacional")</f>
        <v>2884915.8</v>
      </c>
      <c r="C10" s="22">
        <f>SUMIFS(Concentrado!D$2:D571,Concentrado!$A$2:$A571,"="&amp;$A10,Concentrado!$B$2:$B571, "=Nacional")</f>
        <v>446257.00820999988</v>
      </c>
      <c r="D10" s="8">
        <f>SUMIFS(Concentrado!E$2:E571,Concentrado!$A$2:$A571,"="&amp;$A10,Concentrado!$B$2:$B571, "=Nacional")</f>
        <v>15.5</v>
      </c>
      <c r="E10" s="8">
        <f>SUMIFS(Concentrado!F$2:F571,Concentrado!$A$2:$A571,"="&amp;$A10,Concentrado!$B$2:$B571, "=Nacional")</f>
        <v>15.468631986070438</v>
      </c>
    </row>
    <row r="11" spans="1:5" x14ac:dyDescent="0.25">
      <c r="A11" s="6">
        <v>2012</v>
      </c>
      <c r="B11" s="22">
        <f>SUMIFS(Concentrado!C$2:C572,Concentrado!$A$2:$A572,"="&amp;$A11,Concentrado!$B$2:$B572, "=Nacional")</f>
        <v>3122058.4</v>
      </c>
      <c r="C11" s="22">
        <f>SUMIFS(Concentrado!D$2:D572,Concentrado!$A$2:$A572,"="&amp;$A11,Concentrado!$B$2:$B572, "=Nacional")</f>
        <v>493795.08257000009</v>
      </c>
      <c r="D11" s="8">
        <f>SUMIFS(Concentrado!E$2:E572,Concentrado!$A$2:$A572,"="&amp;$A11,Concentrado!$B$2:$B572, "=Nacional")</f>
        <v>15.8</v>
      </c>
      <c r="E11" s="8">
        <f>SUMIFS(Concentrado!F$2:F572,Concentrado!$A$2:$A572,"="&amp;$A11,Concentrado!$B$2:$B572, "=Nacional")</f>
        <v>15.816330744165455</v>
      </c>
    </row>
    <row r="12" spans="1:5" x14ac:dyDescent="0.25">
      <c r="A12" s="6">
        <v>2013</v>
      </c>
      <c r="B12" s="22">
        <f>SUMIFS(Concentrado!C$2:C573,Concentrado!$A$2:$A573,"="&amp;$A12,Concentrado!$B$2:$B573, "=Nacional")</f>
        <v>3343528.7</v>
      </c>
      <c r="C12" s="22">
        <f>SUMIFS(Concentrado!D$2:D573,Concentrado!$A$2:$A573,"="&amp;$A12,Concentrado!$B$2:$B573, "=Nacional")</f>
        <v>524372.61205</v>
      </c>
      <c r="D12" s="8">
        <f>SUMIFS(Concentrado!E$2:E573,Concentrado!$A$2:$A573,"="&amp;$A12,Concentrado!$B$2:$B573, "=Nacional")</f>
        <v>15.7</v>
      </c>
      <c r="E12" s="8">
        <f>SUMIFS(Concentrado!F$2:F573,Concentrado!$A$2:$A573,"="&amp;$A12,Concentrado!$B$2:$B573, "=Nacional")</f>
        <v>15.683209539968953</v>
      </c>
    </row>
    <row r="13" spans="1:5" x14ac:dyDescent="0.25">
      <c r="A13" s="6">
        <v>2014</v>
      </c>
      <c r="B13" s="22">
        <f>SUMIFS(Concentrado!C$2:C574,Concentrado!$A$2:$A574,"="&amp;$A13,Concentrado!$B$2:$B574, "=Nacional")</f>
        <v>3612054.6</v>
      </c>
      <c r="C13" s="22">
        <f>SUMIFS(Concentrado!D$2:D574,Concentrado!$A$2:$A574,"="&amp;$A13,Concentrado!$B$2:$B574, "=Nacional")</f>
        <v>523853.03773999994</v>
      </c>
      <c r="D13" s="8">
        <f>SUMIFS(Concentrado!E$2:E574,Concentrado!$A$2:$A574,"="&amp;$A13,Concentrado!$B$2:$B574, "=Nacional")</f>
        <v>14.5</v>
      </c>
      <c r="E13" s="8">
        <f>SUMIFS(Concentrado!F$2:F574,Concentrado!$A$2:$A574,"="&amp;$A13,Concentrado!$B$2:$B574, "=Nacional")</f>
        <v>14.502910275498049</v>
      </c>
    </row>
    <row r="14" spans="1:5" x14ac:dyDescent="0.25">
      <c r="A14" s="6">
        <v>2015</v>
      </c>
      <c r="B14" s="22">
        <f>SUMIFS(Concentrado!C$2:C575,Concentrado!$A$2:$A575,"="&amp;$A14,Concentrado!$B$2:$B575, "=Nacional")</f>
        <v>3853981.9462700002</v>
      </c>
      <c r="C14" s="22">
        <f>SUMIFS(Concentrado!D$2:D575,Concentrado!$A$2:$A575,"="&amp;$A14,Concentrado!$B$2:$B575, "=Nacional")</f>
        <v>570887.62398000003</v>
      </c>
      <c r="D14" s="8">
        <f>SUMIFS(Concentrado!E$2:E575,Concentrado!$A$2:$A575,"="&amp;$A14,Concentrado!$B$2:$B575, "=Nacional")</f>
        <v>14.8</v>
      </c>
      <c r="E14" s="8">
        <f>SUMIFS(Concentrado!F$2:F575,Concentrado!$A$2:$A575,"="&amp;$A14,Concentrado!$B$2:$B575, "=Nacional")</f>
        <v>14.812929378990013</v>
      </c>
    </row>
    <row r="15" spans="1:5" x14ac:dyDescent="0.25">
      <c r="A15" s="6">
        <v>2016</v>
      </c>
      <c r="B15" s="22">
        <f>SUMIFS(Concentrado!C$2:C576,Concentrado!$A$2:$A576,"="&amp;$A15,Concentrado!$B$2:$B576, "=Nacional")</f>
        <v>4190237.6117500002</v>
      </c>
      <c r="C15" s="22">
        <f>SUMIFS(Concentrado!D$2:D576,Concentrado!$A$2:$A576,"="&amp;$A15,Concentrado!$B$2:$B576, "=Nacional")</f>
        <v>591913.05865999998</v>
      </c>
      <c r="D15" s="8">
        <f>SUMIFS(Concentrado!E$2:E576,Concentrado!$A$2:$A576,"="&amp;$A15,Concentrado!$B$2:$B576, "=Nacional")</f>
        <v>14.1</v>
      </c>
      <c r="E15" s="8">
        <f>SUMIFS(Concentrado!F$2:F576,Concentrado!$A$2:$A576,"="&amp;$A15,Concentrado!$B$2:$B576, "=Nacional")</f>
        <v>14.126002234340953</v>
      </c>
    </row>
    <row r="16" spans="1:5" x14ac:dyDescent="0.25">
      <c r="A16" s="6">
        <v>2017</v>
      </c>
      <c r="B16" s="22">
        <f>SUMIFS(Concentrado!C$2:C577,Concentrado!$A$2:$A577,"="&amp;$A16,Concentrado!$B$2:$B577, "=Nacional")</f>
        <v>3931021.60433</v>
      </c>
      <c r="C16" s="22">
        <f>SUMIFS(Concentrado!D$2:D577,Concentrado!$A$2:$A577,"="&amp;$A16,Concentrado!$B$2:$B577, "=Nacional")</f>
        <v>622937.39929000009</v>
      </c>
      <c r="D16" s="8">
        <f>SUMIFS(Concentrado!E$2:E577,Concentrado!$A$2:$A577,"="&amp;$A16,Concentrado!$B$2:$B577, "=Nacional")</f>
        <v>15.8</v>
      </c>
      <c r="E16" s="8">
        <f>SUMIFS(Concentrado!F$2:F577,Concentrado!$A$2:$A577,"="&amp;$A16,Concentrado!$B$2:$B577, "=Nacional")</f>
        <v>15.846705055088931</v>
      </c>
    </row>
    <row r="17" spans="1:5" x14ac:dyDescent="0.25">
      <c r="A17" s="6">
        <v>2018</v>
      </c>
      <c r="B17" s="22">
        <f>SUMIFS(Concentrado!C$2:C578,Concentrado!$A$2:$A578,"="&amp;$A17,Concentrado!$B$2:$B578, "=Nacional")</f>
        <v>4091257.3</v>
      </c>
      <c r="C17" s="22">
        <f>SUMIFS(Concentrado!D$2:D578,Concentrado!$A$2:$A578,"="&amp;$A17,Concentrado!$B$2:$B578, "=Nacional")</f>
        <v>651520.37015999993</v>
      </c>
      <c r="D17" s="8">
        <f>SUMIFS(Concentrado!E$2:E578,Concentrado!$A$2:$A578,"="&amp;$A17,Concentrado!$B$2:$B578, "=Nacional")</f>
        <v>17.100000000000001</v>
      </c>
      <c r="E17" s="8">
        <f>SUMIFS(Concentrado!F$2:F578,Concentrado!$A$2:$A578,"="&amp;$A17,Concentrado!$B$2:$B578, "=Nacional")</f>
        <v>15.924698017892933</v>
      </c>
    </row>
    <row r="18" spans="1:5" x14ac:dyDescent="0.25">
      <c r="A18" s="6">
        <v>2019</v>
      </c>
      <c r="B18" s="22">
        <f>SUMIFS(Concentrado!C$2:C579,Concentrado!$A$2:$A579,"="&amp;$A18,Concentrado!$B$2:$B579, "=Nacional")</f>
        <v>4257377.8</v>
      </c>
      <c r="C18" s="22">
        <f>SUMIFS(Concentrado!D$2:D579,Concentrado!$A$2:$A579,"="&amp;$A18,Concentrado!$B$2:$B579, "=Nacional")</f>
        <v>673823.24515999993</v>
      </c>
      <c r="D18" s="8">
        <f>SUMIFS(Concentrado!E$2:E579,Concentrado!$A$2:$A579,"="&amp;$A18,Concentrado!$B$2:$B579, "=Nacional")</f>
        <v>15.827189336121403</v>
      </c>
      <c r="E18" s="8">
        <f>SUMIFS(Concentrado!F$2:F579,Concentrado!$A$2:$A579,"="&amp;$A18,Concentrado!$B$2:$B579, "=Nacional")</f>
        <v>15.827189336121403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56</v>
      </c>
    </row>
    <row r="2" spans="1:5" x14ac:dyDescent="0.25">
      <c r="A2" s="5">
        <v>2003</v>
      </c>
      <c r="B2" s="7">
        <f>SUMIFS(Concentrado!C$2:C563,Concentrado!$A$2:$A563,"="&amp;$A2,Concentrado!$B$2:$B563, "=Nayarit")</f>
        <v>8516.2000000000007</v>
      </c>
      <c r="C2" s="7">
        <f>SUMIFS(Concentrado!D$2:D563,Concentrado!$A$2:$A563,"="&amp;$A2,Concentrado!$B$2:$B563, "=Nayarit")</f>
        <v>1761.2597099999998</v>
      </c>
      <c r="D2" s="9">
        <f>SUMIFS(Concentrado!E$2:E563,Concentrado!$A$2:$A563,"="&amp;$A2,Concentrado!$B$2:$B563, "=Nayarit")</f>
        <v>15.8</v>
      </c>
      <c r="E2" s="9">
        <f>SUMIFS(Concentrado!F$2:F563,Concentrado!$A$2:$A563,"="&amp;$A2,Concentrado!$B$2:$B563, "=Nayarit")</f>
        <v>20.68128637185599</v>
      </c>
    </row>
    <row r="3" spans="1:5" x14ac:dyDescent="0.25">
      <c r="A3" s="5">
        <v>2004</v>
      </c>
      <c r="B3" s="7">
        <f>SUMIFS(Concentrado!C$2:C564,Concentrado!$A$2:$A564,"="&amp;$A3,Concentrado!$B$2:$B564, "=Nayarit")</f>
        <v>8815.5</v>
      </c>
      <c r="C3" s="7">
        <f>SUMIFS(Concentrado!D$2:D564,Concentrado!$A$2:$A564,"="&amp;$A3,Concentrado!$B$2:$B564, "=Nayarit")</f>
        <v>2141.89815</v>
      </c>
      <c r="D3" s="9">
        <f>SUMIFS(Concentrado!E$2:E564,Concentrado!$A$2:$A564,"="&amp;$A3,Concentrado!$B$2:$B564, "=Nayarit")</f>
        <v>17.600000000000001</v>
      </c>
      <c r="E3" s="9">
        <f>SUMIFS(Concentrado!F$2:F564,Concentrado!$A$2:$A564,"="&amp;$A3,Concentrado!$B$2:$B564, "=Nayarit")</f>
        <v>24.296955929896207</v>
      </c>
    </row>
    <row r="4" spans="1:5" x14ac:dyDescent="0.25">
      <c r="A4" s="5">
        <v>2005</v>
      </c>
      <c r="B4" s="7">
        <f>SUMIFS(Concentrado!C$2:C565,Concentrado!$A$2:$A565,"="&amp;$A4,Concentrado!$B$2:$B565, "=Nayarit")</f>
        <v>9579.9</v>
      </c>
      <c r="C4" s="7">
        <f>SUMIFS(Concentrado!D$2:D565,Concentrado!$A$2:$A565,"="&amp;$A4,Concentrado!$B$2:$B565, "=Nayarit")</f>
        <v>2313.2092400000001</v>
      </c>
      <c r="D4" s="9">
        <f>SUMIFS(Concentrado!E$2:E565,Concentrado!$A$2:$A565,"="&amp;$A4,Concentrado!$B$2:$B565, "=Nayarit")</f>
        <v>16.7</v>
      </c>
      <c r="E4" s="9">
        <f>SUMIFS(Concentrado!F$2:F565,Concentrado!$A$2:$A565,"="&amp;$A4,Concentrado!$B$2:$B565, "=Nayarit")</f>
        <v>24.146486289000933</v>
      </c>
    </row>
    <row r="5" spans="1:5" x14ac:dyDescent="0.25">
      <c r="A5" s="5">
        <v>2006</v>
      </c>
      <c r="B5" s="7">
        <f>SUMIFS(Concentrado!C$2:C566,Concentrado!$A$2:$A566,"="&amp;$A5,Concentrado!$B$2:$B566, "=Nayarit")</f>
        <v>10763.6</v>
      </c>
      <c r="C5" s="7">
        <f>SUMIFS(Concentrado!D$2:D566,Concentrado!$A$2:$A566,"="&amp;$A5,Concentrado!$B$2:$B566, "=Nayarit")</f>
        <v>2579.4382299999997</v>
      </c>
      <c r="D5" s="9">
        <f>SUMIFS(Concentrado!E$2:E566,Concentrado!$A$2:$A566,"="&amp;$A5,Concentrado!$B$2:$B566, "=Nayarit")</f>
        <v>16.100000000000001</v>
      </c>
      <c r="E5" s="9">
        <f>SUMIFS(Concentrado!F$2:F566,Concentrado!$A$2:$A566,"="&amp;$A5,Concentrado!$B$2:$B566, "=Nayarit")</f>
        <v>23.964456408636511</v>
      </c>
    </row>
    <row r="6" spans="1:5" x14ac:dyDescent="0.25">
      <c r="A6" s="5">
        <v>2007</v>
      </c>
      <c r="B6" s="7">
        <f>SUMIFS(Concentrado!C$2:C567,Concentrado!$A$2:$A567,"="&amp;$A6,Concentrado!$B$2:$B567, "=Nayarit")</f>
        <v>12025.5</v>
      </c>
      <c r="C6" s="7">
        <f>SUMIFS(Concentrado!D$2:D567,Concentrado!$A$2:$A567,"="&amp;$A6,Concentrado!$B$2:$B567, "=Nayarit")</f>
        <v>2871.2216799999997</v>
      </c>
      <c r="D6" s="9">
        <f>SUMIFS(Concentrado!E$2:E567,Concentrado!$A$2:$A567,"="&amp;$A6,Concentrado!$B$2:$B567, "=Nayarit")</f>
        <v>15.8</v>
      </c>
      <c r="E6" s="9">
        <f>SUMIFS(Concentrado!F$2:F567,Concentrado!$A$2:$A567,"="&amp;$A6,Concentrado!$B$2:$B567, "=Nayarit")</f>
        <v>23.876110598311918</v>
      </c>
    </row>
    <row r="7" spans="1:5" x14ac:dyDescent="0.25">
      <c r="A7" s="5">
        <v>2008</v>
      </c>
      <c r="B7" s="7">
        <f>SUMIFS(Concentrado!C$2:C568,Concentrado!$A$2:$A568,"="&amp;$A7,Concentrado!$B$2:$B568, "=Nayarit")</f>
        <v>15971.2</v>
      </c>
      <c r="C7" s="7">
        <f>SUMIFS(Concentrado!D$2:D568,Concentrado!$A$2:$A568,"="&amp;$A7,Concentrado!$B$2:$B568, "=Nayarit")</f>
        <v>3202.8270400000001</v>
      </c>
      <c r="D7" s="9">
        <f>SUMIFS(Concentrado!E$2:E568,Concentrado!$A$2:$A568,"="&amp;$A7,Concentrado!$B$2:$B568, "=Nayarit")</f>
        <v>15.2</v>
      </c>
      <c r="E7" s="9">
        <f>SUMIFS(Concentrado!F$2:F568,Concentrado!$A$2:$A568,"="&amp;$A7,Concentrado!$B$2:$B568, "=Nayarit")</f>
        <v>20.053765778401122</v>
      </c>
    </row>
    <row r="8" spans="1:5" x14ac:dyDescent="0.25">
      <c r="A8" s="5">
        <v>2009</v>
      </c>
      <c r="B8" s="7">
        <f>SUMIFS(Concentrado!C$2:C569,Concentrado!$A$2:$A569,"="&amp;$A8,Concentrado!$B$2:$B569, "=Nayarit")</f>
        <v>17492.2</v>
      </c>
      <c r="C8" s="7">
        <f>SUMIFS(Concentrado!D$2:D569,Concentrado!$A$2:$A569,"="&amp;$A8,Concentrado!$B$2:$B569, "=Nayarit")</f>
        <v>3501.71677</v>
      </c>
      <c r="D8" s="9">
        <f>SUMIFS(Concentrado!E$2:E569,Concentrado!$A$2:$A569,"="&amp;$A8,Concentrado!$B$2:$B569, "=Nayarit")</f>
        <v>15.2</v>
      </c>
      <c r="E8" s="9">
        <f>SUMIFS(Concentrado!F$2:F569,Concentrado!$A$2:$A569,"="&amp;$A8,Concentrado!$B$2:$B569, "=Nayarit")</f>
        <v>20.018732749454042</v>
      </c>
    </row>
    <row r="9" spans="1:5" x14ac:dyDescent="0.25">
      <c r="A9" s="5">
        <v>2010</v>
      </c>
      <c r="B9" s="7">
        <f>SUMIFS(Concentrado!C$2:C570,Concentrado!$A$2:$A570,"="&amp;$A9,Concentrado!$B$2:$B570, "=Nayarit")</f>
        <v>25753.3</v>
      </c>
      <c r="C9" s="7">
        <f>SUMIFS(Concentrado!D$2:D570,Concentrado!$A$2:$A570,"="&amp;$A9,Concentrado!$B$2:$B570, "=Nayarit")</f>
        <v>3729.2759100000003</v>
      </c>
      <c r="D9" s="9">
        <f>SUMIFS(Concentrado!E$2:E570,Concentrado!$A$2:$A570,"="&amp;$A9,Concentrado!$B$2:$B570, "=Nayarit")</f>
        <v>15.6</v>
      </c>
      <c r="E9" s="9">
        <f>SUMIFS(Concentrado!F$2:F570,Concentrado!$A$2:$A570,"="&amp;$A9,Concentrado!$B$2:$B570, "=Nayarit")</f>
        <v>14.480769105318544</v>
      </c>
    </row>
    <row r="10" spans="1:5" x14ac:dyDescent="0.25">
      <c r="A10" s="5">
        <v>2011</v>
      </c>
      <c r="B10" s="7">
        <f>SUMIFS(Concentrado!C$2:C571,Concentrado!$A$2:$A571,"="&amp;$A10,Concentrado!$B$2:$B571, "=Nayarit")</f>
        <v>27893.7</v>
      </c>
      <c r="C10" s="7">
        <f>SUMIFS(Concentrado!D$2:D571,Concentrado!$A$2:$A571,"="&amp;$A10,Concentrado!$B$2:$B571, "=Nayarit")</f>
        <v>4206.4193300000006</v>
      </c>
      <c r="D10" s="9">
        <f>SUMIFS(Concentrado!E$2:E571,Concentrado!$A$2:$A571,"="&amp;$A10,Concentrado!$B$2:$B571, "=Nayarit")</f>
        <v>15.5</v>
      </c>
      <c r="E10" s="9">
        <f>SUMIFS(Concentrado!F$2:F571,Concentrado!$A$2:$A571,"="&amp;$A10,Concentrado!$B$2:$B571, "=Nayarit")</f>
        <v>15.080176993371264</v>
      </c>
    </row>
    <row r="11" spans="1:5" x14ac:dyDescent="0.25">
      <c r="A11" s="5">
        <v>2012</v>
      </c>
      <c r="B11" s="7">
        <f>SUMIFS(Concentrado!C$2:C572,Concentrado!$A$2:$A572,"="&amp;$A11,Concentrado!$B$2:$B572, "=Nayarit")</f>
        <v>21585.7</v>
      </c>
      <c r="C11" s="7">
        <f>SUMIFS(Concentrado!D$2:D572,Concentrado!$A$2:$A572,"="&amp;$A11,Concentrado!$B$2:$B572, "=Nayarit")</f>
        <v>4563.5054299999993</v>
      </c>
      <c r="D11" s="9">
        <f>SUMIFS(Concentrado!E$2:E572,Concentrado!$A$2:$A572,"="&amp;$A11,Concentrado!$B$2:$B572, "=Nayarit")</f>
        <v>15.8</v>
      </c>
      <c r="E11" s="9">
        <f>SUMIFS(Concentrado!F$2:F572,Concentrado!$A$2:$A572,"="&amp;$A11,Concentrado!$B$2:$B572, "=Nayarit")</f>
        <v>21.141336301347646</v>
      </c>
    </row>
    <row r="12" spans="1:5" x14ac:dyDescent="0.25">
      <c r="A12" s="5">
        <v>2013</v>
      </c>
      <c r="B12" s="7">
        <f>SUMIFS(Concentrado!C$2:C573,Concentrado!$A$2:$A573,"="&amp;$A12,Concentrado!$B$2:$B573, "=Nayarit")</f>
        <v>22148.400000000001</v>
      </c>
      <c r="C12" s="7">
        <f>SUMIFS(Concentrado!D$2:D573,Concentrado!$A$2:$A573,"="&amp;$A12,Concentrado!$B$2:$B573, "=Nayarit")</f>
        <v>4821.0091000000002</v>
      </c>
      <c r="D12" s="9">
        <f>SUMIFS(Concentrado!E$2:E573,Concentrado!$A$2:$A573,"="&amp;$A12,Concentrado!$B$2:$B573, "=Nayarit")</f>
        <v>15.7</v>
      </c>
      <c r="E12" s="9">
        <f>SUMIFS(Concentrado!F$2:F573,Concentrado!$A$2:$A573,"="&amp;$A12,Concentrado!$B$2:$B573, "=Nayarit")</f>
        <v>21.766850427118889</v>
      </c>
    </row>
    <row r="13" spans="1:5" x14ac:dyDescent="0.25">
      <c r="A13" s="5">
        <v>2014</v>
      </c>
      <c r="B13" s="7">
        <f>SUMIFS(Concentrado!C$2:C574,Concentrado!$A$2:$A574,"="&amp;$A13,Concentrado!$B$2:$B574, "=Nayarit")</f>
        <v>24821.8</v>
      </c>
      <c r="C13" s="7">
        <f>SUMIFS(Concentrado!D$2:D574,Concentrado!$A$2:$A574,"="&amp;$A13,Concentrado!$B$2:$B574, "=Nayarit")</f>
        <v>4712.7578400000002</v>
      </c>
      <c r="D13" s="9">
        <f>SUMIFS(Concentrado!E$2:E574,Concentrado!$A$2:$A574,"="&amp;$A13,Concentrado!$B$2:$B574, "=Nayarit")</f>
        <v>14.5</v>
      </c>
      <c r="E13" s="9">
        <f>SUMIFS(Concentrado!F$2:F574,Concentrado!$A$2:$A574,"="&amp;$A13,Concentrado!$B$2:$B574, "=Nayarit")</f>
        <v>18.986366178117624</v>
      </c>
    </row>
    <row r="14" spans="1:5" x14ac:dyDescent="0.25">
      <c r="A14" s="5">
        <v>2015</v>
      </c>
      <c r="B14" s="7">
        <f>SUMIFS(Concentrado!C$2:C575,Concentrado!$A$2:$A575,"="&amp;$A14,Concentrado!$B$2:$B575, "=Nayarit")</f>
        <v>26721.147110000002</v>
      </c>
      <c r="C14" s="7">
        <f>SUMIFS(Concentrado!D$2:D575,Concentrado!$A$2:$A575,"="&amp;$A14,Concentrado!$B$2:$B575, "=Nayarit")</f>
        <v>5297.1694100000004</v>
      </c>
      <c r="D14" s="9">
        <f>SUMIFS(Concentrado!E$2:E575,Concentrado!$A$2:$A575,"="&amp;$A14,Concentrado!$B$2:$B575, "=Nayarit")</f>
        <v>14.8</v>
      </c>
      <c r="E14" s="9">
        <f>SUMIFS(Concentrado!F$2:F575,Concentrado!$A$2:$A575,"="&amp;$A14,Concentrado!$B$2:$B575, "=Nayarit")</f>
        <v>19.823884761360457</v>
      </c>
    </row>
    <row r="15" spans="1:5" x14ac:dyDescent="0.25">
      <c r="A15" s="5">
        <v>2016</v>
      </c>
      <c r="B15" s="7">
        <f>SUMIFS(Concentrado!C$2:C576,Concentrado!$A$2:$A576,"="&amp;$A15,Concentrado!$B$2:$B576, "=Nayarit")</f>
        <v>26623.886740000002</v>
      </c>
      <c r="C15" s="7">
        <f>SUMIFS(Concentrado!D$2:D576,Concentrado!$A$2:$A576,"="&amp;$A15,Concentrado!$B$2:$B576, "=Nayarit")</f>
        <v>5415.3109000000004</v>
      </c>
      <c r="D15" s="9">
        <f>SUMIFS(Concentrado!E$2:E576,Concentrado!$A$2:$A576,"="&amp;$A15,Concentrado!$B$2:$B576, "=Nayarit")</f>
        <v>14.1</v>
      </c>
      <c r="E15" s="9">
        <f>SUMIFS(Concentrado!F$2:F576,Concentrado!$A$2:$A576,"="&amp;$A15,Concentrado!$B$2:$B576, "=Nayarit")</f>
        <v>20.340046338403255</v>
      </c>
    </row>
    <row r="16" spans="1:5" x14ac:dyDescent="0.25">
      <c r="A16" s="5">
        <v>2017</v>
      </c>
      <c r="B16" s="7">
        <f>SUMIFS(Concentrado!C$2:C577,Concentrado!$A$2:$A577,"="&amp;$A16,Concentrado!$B$2:$B577, "=Nayarit")</f>
        <v>25983.141759999999</v>
      </c>
      <c r="C16" s="7">
        <f>SUMIFS(Concentrado!D$2:D577,Concentrado!$A$2:$A577,"="&amp;$A16,Concentrado!$B$2:$B577, "=Nayarit")</f>
        <v>6130.4287499999991</v>
      </c>
      <c r="D16" s="9">
        <f>SUMIFS(Concentrado!E$2:E577,Concentrado!$A$2:$A577,"="&amp;$A16,Concentrado!$B$2:$B577, "=Nayarit")</f>
        <v>15.8</v>
      </c>
      <c r="E16" s="9">
        <f>SUMIFS(Concentrado!F$2:F577,Concentrado!$A$2:$A577,"="&amp;$A16,Concentrado!$B$2:$B577, "=Nayarit")</f>
        <v>23.593870235652361</v>
      </c>
    </row>
    <row r="17" spans="1:5" x14ac:dyDescent="0.25">
      <c r="A17" s="5">
        <v>2018</v>
      </c>
      <c r="B17" s="7">
        <f>SUMIFS(Concentrado!C$2:C578,Concentrado!$A$2:$A578,"="&amp;$A17,Concentrado!$B$2:$B578, "=Nayarit")</f>
        <v>28229.3</v>
      </c>
      <c r="C17" s="7">
        <f>SUMIFS(Concentrado!D$2:D578,Concentrado!$A$2:$A578,"="&amp;$A17,Concentrado!$B$2:$B578, "=Nayarit")</f>
        <v>6168.0233700000008</v>
      </c>
      <c r="D17" s="9">
        <f>SUMIFS(Concentrado!E$2:E578,Concentrado!$A$2:$A578,"="&amp;$A17,Concentrado!$B$2:$B578, "=Nayarit")</f>
        <v>17.100000000000001</v>
      </c>
      <c r="E17" s="9">
        <f>SUMIFS(Concentrado!F$2:F578,Concentrado!$A$2:$A578,"="&amp;$A17,Concentrado!$B$2:$B578, "=Nayarit")</f>
        <v>21.849721282497267</v>
      </c>
    </row>
    <row r="18" spans="1:5" x14ac:dyDescent="0.25">
      <c r="A18" s="5">
        <v>2019</v>
      </c>
      <c r="B18" s="7">
        <f>SUMIFS(Concentrado!C$2:C579,Concentrado!$A$2:$A579,"="&amp;$A18,Concentrado!$B$2:$B579, "=Nayarit")</f>
        <v>28372.9</v>
      </c>
      <c r="C18" s="7">
        <f>SUMIFS(Concentrado!D$2:D579,Concentrado!$A$2:$A579,"="&amp;$A18,Concentrado!$B$2:$B579, "=Nayarit")</f>
        <v>6515.6898499999998</v>
      </c>
      <c r="D18" s="9">
        <f>SUMIFS(Concentrado!E$2:E579,Concentrado!$A$2:$A579,"="&amp;$A18,Concentrado!$B$2:$B579, "=Nayarit")</f>
        <v>15.8</v>
      </c>
      <c r="E18" s="9">
        <f>SUMIFS(Concentrado!F$2:F579,Concentrado!$A$2:$A579,"="&amp;$A18,Concentrado!$B$2:$B579, "=Nayarit")</f>
        <v>22.964483186420843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85.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57</v>
      </c>
    </row>
    <row r="2" spans="1:5" x14ac:dyDescent="0.25">
      <c r="A2" s="5">
        <v>2003</v>
      </c>
      <c r="B2" s="7">
        <f>SUMIFS(Concentrado!C$2:C563,Concentrado!$A$2:$A563,"="&amp;$A2,Concentrado!$B$2:$B563, "=Nuevo León")</f>
        <v>34793.300000000003</v>
      </c>
      <c r="C2" s="7">
        <f>SUMIFS(Concentrado!D$2:D563,Concentrado!$A$2:$A563,"="&amp;$A2,Concentrado!$B$2:$B563, "=Nuevo León")</f>
        <v>9211.3611600000004</v>
      </c>
      <c r="D2" s="9">
        <f>SUMIFS(Concentrado!E$2:E563,Concentrado!$A$2:$A563,"="&amp;$A2,Concentrado!$B$2:$B563, "=Nuevo León")</f>
        <v>15.8</v>
      </c>
      <c r="E2" s="9">
        <f>SUMIFS(Concentrado!F$2:F563,Concentrado!$A$2:$A563,"="&amp;$A2,Concentrado!$B$2:$B563, "=Nuevo León")</f>
        <v>26.474525727654463</v>
      </c>
    </row>
    <row r="3" spans="1:5" x14ac:dyDescent="0.25">
      <c r="A3" s="5">
        <v>2004</v>
      </c>
      <c r="B3" s="7">
        <f>SUMIFS(Concentrado!C$2:C564,Concentrado!$A$2:$A564,"="&amp;$A3,Concentrado!$B$2:$B564, "=Nuevo León")</f>
        <v>34966.5</v>
      </c>
      <c r="C3" s="7">
        <f>SUMIFS(Concentrado!D$2:D564,Concentrado!$A$2:$A564,"="&amp;$A3,Concentrado!$B$2:$B564, "=Nuevo León")</f>
        <v>10577.288920000003</v>
      </c>
      <c r="D3" s="9">
        <f>SUMIFS(Concentrado!E$2:E564,Concentrado!$A$2:$A564,"="&amp;$A3,Concentrado!$B$2:$B564, "=Nuevo León")</f>
        <v>17.600000000000001</v>
      </c>
      <c r="E3" s="9">
        <f>SUMIFS(Concentrado!F$2:F564,Concentrado!$A$2:$A564,"="&amp;$A3,Concentrado!$B$2:$B564, "=Nuevo León")</f>
        <v>30.249778845466384</v>
      </c>
    </row>
    <row r="4" spans="1:5" x14ac:dyDescent="0.25">
      <c r="A4" s="5">
        <v>2005</v>
      </c>
      <c r="B4" s="7">
        <f>SUMIFS(Concentrado!C$2:C565,Concentrado!$A$2:$A565,"="&amp;$A4,Concentrado!$B$2:$B565, "=Nuevo León")</f>
        <v>39237.9</v>
      </c>
      <c r="C4" s="7">
        <f>SUMIFS(Concentrado!D$2:D565,Concentrado!$A$2:$A565,"="&amp;$A4,Concentrado!$B$2:$B565, "=Nuevo León")</f>
        <v>11142.649939999999</v>
      </c>
      <c r="D4" s="9">
        <f>SUMIFS(Concentrado!E$2:E565,Concentrado!$A$2:$A565,"="&amp;$A4,Concentrado!$B$2:$B565, "=Nuevo León")</f>
        <v>16.7</v>
      </c>
      <c r="E4" s="9">
        <f>SUMIFS(Concentrado!F$2:F565,Concentrado!$A$2:$A565,"="&amp;$A4,Concentrado!$B$2:$B565, "=Nuevo León")</f>
        <v>28.397671485986759</v>
      </c>
    </row>
    <row r="5" spans="1:5" x14ac:dyDescent="0.25">
      <c r="A5" s="5">
        <v>2006</v>
      </c>
      <c r="B5" s="7">
        <f>SUMIFS(Concentrado!C$2:C566,Concentrado!$A$2:$A566,"="&amp;$A5,Concentrado!$B$2:$B566, "=Nuevo León")</f>
        <v>40072.6</v>
      </c>
      <c r="C5" s="7">
        <f>SUMIFS(Concentrado!D$2:D566,Concentrado!$A$2:$A566,"="&amp;$A5,Concentrado!$B$2:$B566, "=Nuevo León")</f>
        <v>11997.755949999999</v>
      </c>
      <c r="D5" s="9">
        <f>SUMIFS(Concentrado!E$2:E566,Concentrado!$A$2:$A566,"="&amp;$A5,Concentrado!$B$2:$B566, "=Nuevo León")</f>
        <v>16.100000000000001</v>
      </c>
      <c r="E5" s="9">
        <f>SUMIFS(Concentrado!F$2:F566,Concentrado!$A$2:$A566,"="&amp;$A5,Concentrado!$B$2:$B566, "=Nuevo León")</f>
        <v>29.940048686633759</v>
      </c>
    </row>
    <row r="6" spans="1:5" x14ac:dyDescent="0.25">
      <c r="A6" s="5">
        <v>2007</v>
      </c>
      <c r="B6" s="7">
        <f>SUMIFS(Concentrado!C$2:C567,Concentrado!$A$2:$A567,"="&amp;$A6,Concentrado!$B$2:$B567, "=Nuevo León")</f>
        <v>44821.1</v>
      </c>
      <c r="C6" s="7">
        <f>SUMIFS(Concentrado!D$2:D567,Concentrado!$A$2:$A567,"="&amp;$A6,Concentrado!$B$2:$B567, "=Nuevo León")</f>
        <v>12408.510269999999</v>
      </c>
      <c r="D6" s="9">
        <f>SUMIFS(Concentrado!E$2:E567,Concentrado!$A$2:$A567,"="&amp;$A6,Concentrado!$B$2:$B567, "=Nuevo León")</f>
        <v>15.8</v>
      </c>
      <c r="E6" s="9">
        <f>SUMIFS(Concentrado!F$2:F567,Concentrado!$A$2:$A567,"="&amp;$A6,Concentrado!$B$2:$B567, "=Nuevo León")</f>
        <v>27.684528648337498</v>
      </c>
    </row>
    <row r="7" spans="1:5" x14ac:dyDescent="0.25">
      <c r="A7" s="5">
        <v>2008</v>
      </c>
      <c r="B7" s="7">
        <f>SUMIFS(Concentrado!C$2:C568,Concentrado!$A$2:$A568,"="&amp;$A7,Concentrado!$B$2:$B568, "=Nuevo León")</f>
        <v>61807.6</v>
      </c>
      <c r="C7" s="7">
        <f>SUMIFS(Concentrado!D$2:D568,Concentrado!$A$2:$A568,"="&amp;$A7,Concentrado!$B$2:$B568, "=Nuevo León")</f>
        <v>13343.9522</v>
      </c>
      <c r="D7" s="9">
        <f>SUMIFS(Concentrado!E$2:E568,Concentrado!$A$2:$A568,"="&amp;$A7,Concentrado!$B$2:$B568, "=Nuevo León")</f>
        <v>15.2</v>
      </c>
      <c r="E7" s="9">
        <f>SUMIFS(Concentrado!F$2:F568,Concentrado!$A$2:$A568,"="&amp;$A7,Concentrado!$B$2:$B568, "=Nuevo León")</f>
        <v>21.589500643933757</v>
      </c>
    </row>
    <row r="8" spans="1:5" x14ac:dyDescent="0.25">
      <c r="A8" s="5">
        <v>2009</v>
      </c>
      <c r="B8" s="7">
        <f>SUMIFS(Concentrado!C$2:C569,Concentrado!$A$2:$A569,"="&amp;$A8,Concentrado!$B$2:$B569, "=Nuevo León")</f>
        <v>66025.399999999994</v>
      </c>
      <c r="C8" s="7">
        <f>SUMIFS(Concentrado!D$2:D569,Concentrado!$A$2:$A569,"="&amp;$A8,Concentrado!$B$2:$B569, "=Nuevo León")</f>
        <v>14317.29495</v>
      </c>
      <c r="D8" s="9">
        <f>SUMIFS(Concentrado!E$2:E569,Concentrado!$A$2:$A569,"="&amp;$A8,Concentrado!$B$2:$B569, "=Nuevo León")</f>
        <v>15.2</v>
      </c>
      <c r="E8" s="9">
        <f>SUMIFS(Concentrado!F$2:F569,Concentrado!$A$2:$A569,"="&amp;$A8,Concentrado!$B$2:$B569, "=Nuevo León")</f>
        <v>21.684525879434279</v>
      </c>
    </row>
    <row r="9" spans="1:5" x14ac:dyDescent="0.25">
      <c r="A9" s="5">
        <v>2010</v>
      </c>
      <c r="B9" s="7">
        <f>SUMIFS(Concentrado!C$2:C570,Concentrado!$A$2:$A570,"="&amp;$A9,Concentrado!$B$2:$B570, "=Nuevo León")</f>
        <v>60149.3</v>
      </c>
      <c r="C9" s="7">
        <f>SUMIFS(Concentrado!D$2:D570,Concentrado!$A$2:$A570,"="&amp;$A9,Concentrado!$B$2:$B570, "=Nuevo León")</f>
        <v>16342.939170000001</v>
      </c>
      <c r="D9" s="9">
        <f>SUMIFS(Concentrado!E$2:E570,Concentrado!$A$2:$A570,"="&amp;$A9,Concentrado!$B$2:$B570, "=Nuevo León")</f>
        <v>15.6</v>
      </c>
      <c r="E9" s="9">
        <f>SUMIFS(Concentrado!F$2:F570,Concentrado!$A$2:$A570,"="&amp;$A9,Concentrado!$B$2:$B570, "=Nuevo León")</f>
        <v>27.17062238463291</v>
      </c>
    </row>
    <row r="10" spans="1:5" x14ac:dyDescent="0.25">
      <c r="A10" s="5">
        <v>2011</v>
      </c>
      <c r="B10" s="7">
        <f>SUMIFS(Concentrado!C$2:C571,Concentrado!$A$2:$A571,"="&amp;$A10,Concentrado!$B$2:$B571, "=Nuevo León")</f>
        <v>60230.5</v>
      </c>
      <c r="C10" s="7">
        <f>SUMIFS(Concentrado!D$2:D571,Concentrado!$A$2:$A571,"="&amp;$A10,Concentrado!$B$2:$B571, "=Nuevo León")</f>
        <v>18139.966769999999</v>
      </c>
      <c r="D10" s="9">
        <f>SUMIFS(Concentrado!E$2:E571,Concentrado!$A$2:$A571,"="&amp;$A10,Concentrado!$B$2:$B571, "=Nuevo León")</f>
        <v>15.5</v>
      </c>
      <c r="E10" s="9">
        <f>SUMIFS(Concentrado!F$2:F571,Concentrado!$A$2:$A571,"="&amp;$A10,Concentrado!$B$2:$B571, "=Nuevo León")</f>
        <v>30.117576261196565</v>
      </c>
    </row>
    <row r="11" spans="1:5" x14ac:dyDescent="0.25">
      <c r="A11" s="5">
        <v>2012</v>
      </c>
      <c r="B11" s="7">
        <f>SUMIFS(Concentrado!C$2:C572,Concentrado!$A$2:$A572,"="&amp;$A11,Concentrado!$B$2:$B572, "=Nuevo León")</f>
        <v>74644.899999999994</v>
      </c>
      <c r="C11" s="7">
        <f>SUMIFS(Concentrado!D$2:D572,Concentrado!$A$2:$A572,"="&amp;$A11,Concentrado!$B$2:$B572, "=Nuevo León")</f>
        <v>20191.366419999998</v>
      </c>
      <c r="D11" s="9">
        <f>SUMIFS(Concentrado!E$2:E572,Concentrado!$A$2:$A572,"="&amp;$A11,Concentrado!$B$2:$B572, "=Nuevo León")</f>
        <v>15.8</v>
      </c>
      <c r="E11" s="9">
        <f>SUMIFS(Concentrado!F$2:F572,Concentrado!$A$2:$A572,"="&amp;$A11,Concentrado!$B$2:$B572, "=Nuevo León")</f>
        <v>27.049894125385659</v>
      </c>
    </row>
    <row r="12" spans="1:5" x14ac:dyDescent="0.25">
      <c r="A12" s="5">
        <v>2013</v>
      </c>
      <c r="B12" s="7">
        <f>SUMIFS(Concentrado!C$2:C573,Concentrado!$A$2:$A573,"="&amp;$A12,Concentrado!$B$2:$B573, "=Nuevo León")</f>
        <v>85612.800000000003</v>
      </c>
      <c r="C12" s="7">
        <f>SUMIFS(Concentrado!D$2:D573,Concentrado!$A$2:$A573,"="&amp;$A12,Concentrado!$B$2:$B573, "=Nuevo León")</f>
        <v>21232.54393</v>
      </c>
      <c r="D12" s="9">
        <f>SUMIFS(Concentrado!E$2:E573,Concentrado!$A$2:$A573,"="&amp;$A12,Concentrado!$B$2:$B573, "=Nuevo León")</f>
        <v>15.7</v>
      </c>
      <c r="E12" s="9">
        <f>SUMIFS(Concentrado!F$2:F573,Concentrado!$A$2:$A573,"="&amp;$A12,Concentrado!$B$2:$B573, "=Nuevo León")</f>
        <v>24.800665239310007</v>
      </c>
    </row>
    <row r="13" spans="1:5" x14ac:dyDescent="0.25">
      <c r="A13" s="5">
        <v>2014</v>
      </c>
      <c r="B13" s="7">
        <f>SUMIFS(Concentrado!C$2:C574,Concentrado!$A$2:$A574,"="&amp;$A13,Concentrado!$B$2:$B574, "=Nuevo León")</f>
        <v>92950.6</v>
      </c>
      <c r="C13" s="7">
        <f>SUMIFS(Concentrado!D$2:D574,Concentrado!$A$2:$A574,"="&amp;$A13,Concentrado!$B$2:$B574, "=Nuevo León")</f>
        <v>20943.189139999999</v>
      </c>
      <c r="D13" s="9">
        <f>SUMIFS(Concentrado!E$2:E574,Concentrado!$A$2:$A574,"="&amp;$A13,Concentrado!$B$2:$B574, "=Nuevo León")</f>
        <v>14.5</v>
      </c>
      <c r="E13" s="9">
        <f>SUMIFS(Concentrado!F$2:F574,Concentrado!$A$2:$A574,"="&amp;$A13,Concentrado!$B$2:$B574, "=Nuevo León")</f>
        <v>22.531526574330879</v>
      </c>
    </row>
    <row r="14" spans="1:5" x14ac:dyDescent="0.25">
      <c r="A14" s="5">
        <v>2015</v>
      </c>
      <c r="B14" s="7">
        <f>SUMIFS(Concentrado!C$2:C575,Concentrado!$A$2:$A575,"="&amp;$A14,Concentrado!$B$2:$B575, "=Nuevo León")</f>
        <v>106081.60984999999</v>
      </c>
      <c r="C14" s="7">
        <f>SUMIFS(Concentrado!D$2:D575,Concentrado!$A$2:$A575,"="&amp;$A14,Concentrado!$B$2:$B575, "=Nuevo León")</f>
        <v>22664.493859999999</v>
      </c>
      <c r="D14" s="9">
        <f>SUMIFS(Concentrado!E$2:E575,Concentrado!$A$2:$A575,"="&amp;$A14,Concentrado!$B$2:$B575, "=Nuevo León")</f>
        <v>14.8</v>
      </c>
      <c r="E14" s="9">
        <f>SUMIFS(Concentrado!F$2:F575,Concentrado!$A$2:$A575,"="&amp;$A14,Concentrado!$B$2:$B575, "=Nuevo León")</f>
        <v>21.36514886232187</v>
      </c>
    </row>
    <row r="15" spans="1:5" x14ac:dyDescent="0.25">
      <c r="A15" s="5">
        <v>2016</v>
      </c>
      <c r="B15" s="7">
        <f>SUMIFS(Concentrado!C$2:C576,Concentrado!$A$2:$A576,"="&amp;$A15,Concentrado!$B$2:$B576, "=Nuevo León")</f>
        <v>104051.43079</v>
      </c>
      <c r="C15" s="7">
        <f>SUMIFS(Concentrado!D$2:D576,Concentrado!$A$2:$A576,"="&amp;$A15,Concentrado!$B$2:$B576, "=Nuevo León")</f>
        <v>23500.459689999996</v>
      </c>
      <c r="D15" s="9">
        <f>SUMIFS(Concentrado!E$2:E576,Concentrado!$A$2:$A576,"="&amp;$A15,Concentrado!$B$2:$B576, "=Nuevo León")</f>
        <v>14.1</v>
      </c>
      <c r="E15" s="9">
        <f>SUMIFS(Concentrado!F$2:F576,Concentrado!$A$2:$A576,"="&amp;$A15,Concentrado!$B$2:$B576, "=Nuevo León")</f>
        <v>22.585426756340709</v>
      </c>
    </row>
    <row r="16" spans="1:5" x14ac:dyDescent="0.25">
      <c r="A16" s="5">
        <v>2017</v>
      </c>
      <c r="B16" s="7">
        <f>SUMIFS(Concentrado!C$2:C577,Concentrado!$A$2:$A577,"="&amp;$A16,Concentrado!$B$2:$B577, "=Nuevo León")</f>
        <v>105415.45159</v>
      </c>
      <c r="C16" s="7">
        <f>SUMIFS(Concentrado!D$2:D577,Concentrado!$A$2:$A577,"="&amp;$A16,Concentrado!$B$2:$B577, "=Nuevo León")</f>
        <v>24735.890820000001</v>
      </c>
      <c r="D16" s="9">
        <f>SUMIFS(Concentrado!E$2:E577,Concentrado!$A$2:$A577,"="&amp;$A16,Concentrado!$B$2:$B577, "=Nuevo León")</f>
        <v>15.8</v>
      </c>
      <c r="E16" s="9">
        <f>SUMIFS(Concentrado!F$2:F577,Concentrado!$A$2:$A577,"="&amp;$A16,Concentrado!$B$2:$B577, "=Nuevo León")</f>
        <v>23.465147136310819</v>
      </c>
    </row>
    <row r="17" spans="1:5" x14ac:dyDescent="0.25">
      <c r="A17" s="5">
        <v>2018</v>
      </c>
      <c r="B17" s="7">
        <f>SUMIFS(Concentrado!C$2:C578,Concentrado!$A$2:$A578,"="&amp;$A17,Concentrado!$B$2:$B578, "=Nuevo León")</f>
        <v>116303.1</v>
      </c>
      <c r="C17" s="7">
        <f>SUMIFS(Concentrado!D$2:D578,Concentrado!$A$2:$A578,"="&amp;$A17,Concentrado!$B$2:$B578, "=Nuevo León")</f>
        <v>26680.227899999998</v>
      </c>
      <c r="D17" s="9">
        <f>SUMIFS(Concentrado!E$2:E578,Concentrado!$A$2:$A578,"="&amp;$A17,Concentrado!$B$2:$B578, "=Nuevo León")</f>
        <v>17.100000000000001</v>
      </c>
      <c r="E17" s="9">
        <f>SUMIFS(Concentrado!F$2:F578,Concentrado!$A$2:$A578,"="&amp;$A17,Concentrado!$B$2:$B578, "=Nuevo León")</f>
        <v>22.940255160868453</v>
      </c>
    </row>
    <row r="18" spans="1:5" x14ac:dyDescent="0.25">
      <c r="A18" s="5">
        <v>2019</v>
      </c>
      <c r="B18" s="7">
        <f>SUMIFS(Concentrado!C$2:C579,Concentrado!$A$2:$A579,"="&amp;$A18,Concentrado!$B$2:$B579, "=Nuevo León")</f>
        <v>132574.79999999999</v>
      </c>
      <c r="C18" s="7">
        <f>SUMIFS(Concentrado!D$2:D579,Concentrado!$A$2:$A579,"="&amp;$A18,Concentrado!$B$2:$B579, "=Nuevo León")</f>
        <v>27689.515020000003</v>
      </c>
      <c r="D18" s="9">
        <f>SUMIFS(Concentrado!E$2:E579,Concentrado!$A$2:$A579,"="&amp;$A18,Concentrado!$B$2:$B579, "=Nuevo León")</f>
        <v>15.8</v>
      </c>
      <c r="E18" s="9">
        <f>SUMIFS(Concentrado!F$2:F579,Concentrado!$A$2:$A579,"="&amp;$A18,Concentrado!$B$2:$B579, "=Nuevo León")</f>
        <v>20.885956471365603</v>
      </c>
    </row>
  </sheetData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58</v>
      </c>
    </row>
    <row r="2" spans="1:5" x14ac:dyDescent="0.25">
      <c r="A2" s="5">
        <v>2003</v>
      </c>
      <c r="B2" s="7">
        <f>SUMIFS(Concentrado!C$2:C563,Concentrado!$A$2:$A563,"="&amp;$A2,Concentrado!$B$2:$B563, "=Oaxaca")</f>
        <v>28051.1</v>
      </c>
      <c r="C2" s="7">
        <f>SUMIFS(Concentrado!D$2:D563,Concentrado!$A$2:$A563,"="&amp;$A2,Concentrado!$B$2:$B563, "=Oaxaca")</f>
        <v>3838.9863700000001</v>
      </c>
      <c r="D2" s="9">
        <f>SUMIFS(Concentrado!E$2:E563,Concentrado!$A$2:$A563,"="&amp;$A2,Concentrado!$B$2:$B563, "=Oaxaca")</f>
        <v>15.8</v>
      </c>
      <c r="E2" s="9">
        <f>SUMIFS(Concentrado!F$2:F563,Concentrado!$A$2:$A563,"="&amp;$A2,Concentrado!$B$2:$B563, "=Oaxaca")</f>
        <v>13.685689224308495</v>
      </c>
    </row>
    <row r="3" spans="1:5" x14ac:dyDescent="0.25">
      <c r="A3" s="5">
        <v>2004</v>
      </c>
      <c r="B3" s="7">
        <f>SUMIFS(Concentrado!C$2:C564,Concentrado!$A$2:$A564,"="&amp;$A3,Concentrado!$B$2:$B564, "=Oaxaca")</f>
        <v>28566.7</v>
      </c>
      <c r="C3" s="7">
        <f>SUMIFS(Concentrado!D$2:D564,Concentrado!$A$2:$A564,"="&amp;$A3,Concentrado!$B$2:$B564, "=Oaxaca")</f>
        <v>5141.2420000000002</v>
      </c>
      <c r="D3" s="9">
        <f>SUMIFS(Concentrado!E$2:E564,Concentrado!$A$2:$A564,"="&amp;$A3,Concentrado!$B$2:$B564, "=Oaxaca")</f>
        <v>17.600000000000001</v>
      </c>
      <c r="E3" s="9">
        <f>SUMIFS(Concentrado!F$2:F564,Concentrado!$A$2:$A564,"="&amp;$A3,Concentrado!$B$2:$B564, "=Oaxaca")</f>
        <v>17.997325557379746</v>
      </c>
    </row>
    <row r="4" spans="1:5" x14ac:dyDescent="0.25">
      <c r="A4" s="5">
        <v>2005</v>
      </c>
      <c r="B4" s="7">
        <f>SUMIFS(Concentrado!C$2:C565,Concentrado!$A$2:$A565,"="&amp;$A4,Concentrado!$B$2:$B565, "=Oaxaca")</f>
        <v>33641.800000000003</v>
      </c>
      <c r="C4" s="7">
        <f>SUMIFS(Concentrado!D$2:D565,Concentrado!$A$2:$A565,"="&amp;$A4,Concentrado!$B$2:$B565, "=Oaxaca")</f>
        <v>5920.9003000000002</v>
      </c>
      <c r="D4" s="9">
        <f>SUMIFS(Concentrado!E$2:E565,Concentrado!$A$2:$A565,"="&amp;$A4,Concentrado!$B$2:$B565, "=Oaxaca")</f>
        <v>16.7</v>
      </c>
      <c r="E4" s="9">
        <f>SUMIFS(Concentrado!F$2:F565,Concentrado!$A$2:$A565,"="&amp;$A4,Concentrado!$B$2:$B565, "=Oaxaca")</f>
        <v>17.599832054170701</v>
      </c>
    </row>
    <row r="5" spans="1:5" x14ac:dyDescent="0.25">
      <c r="A5" s="5">
        <v>2006</v>
      </c>
      <c r="B5" s="7">
        <f>SUMIFS(Concentrado!C$2:C566,Concentrado!$A$2:$A566,"="&amp;$A5,Concentrado!$B$2:$B566, "=Oaxaca")</f>
        <v>38763.699999999997</v>
      </c>
      <c r="C5" s="7">
        <f>SUMIFS(Concentrado!D$2:D566,Concentrado!$A$2:$A566,"="&amp;$A5,Concentrado!$B$2:$B566, "=Oaxaca")</f>
        <v>6535.2709300000006</v>
      </c>
      <c r="D5" s="9">
        <f>SUMIFS(Concentrado!E$2:E566,Concentrado!$A$2:$A566,"="&amp;$A5,Concentrado!$B$2:$B566, "=Oaxaca")</f>
        <v>16.100000000000001</v>
      </c>
      <c r="E5" s="9">
        <f>SUMIFS(Concentrado!F$2:F566,Concentrado!$A$2:$A566,"="&amp;$A5,Concentrado!$B$2:$B566, "=Oaxaca")</f>
        <v>16.859254740904507</v>
      </c>
    </row>
    <row r="6" spans="1:5" x14ac:dyDescent="0.25">
      <c r="A6" s="5">
        <v>2007</v>
      </c>
      <c r="B6" s="7">
        <f>SUMIFS(Concentrado!C$2:C567,Concentrado!$A$2:$A567,"="&amp;$A6,Concentrado!$B$2:$B567, "=Oaxaca")</f>
        <v>37106.1</v>
      </c>
      <c r="C6" s="7">
        <f>SUMIFS(Concentrado!D$2:D567,Concentrado!$A$2:$A567,"="&amp;$A6,Concentrado!$B$2:$B567, "=Oaxaca")</f>
        <v>7126.966190000001</v>
      </c>
      <c r="D6" s="9">
        <f>SUMIFS(Concentrado!E$2:E567,Concentrado!$A$2:$A567,"="&amp;$A6,Concentrado!$B$2:$B567, "=Oaxaca")</f>
        <v>15.8</v>
      </c>
      <c r="E6" s="9">
        <f>SUMIFS(Concentrado!F$2:F567,Concentrado!$A$2:$A567,"="&amp;$A6,Concentrado!$B$2:$B567, "=Oaxaca")</f>
        <v>19.206993432346707</v>
      </c>
    </row>
    <row r="7" spans="1:5" x14ac:dyDescent="0.25">
      <c r="A7" s="5">
        <v>2008</v>
      </c>
      <c r="B7" s="7">
        <f>SUMIFS(Concentrado!C$2:C568,Concentrado!$A$2:$A568,"="&amp;$A7,Concentrado!$B$2:$B568, "=Oaxaca")</f>
        <v>50444.9</v>
      </c>
      <c r="C7" s="7">
        <f>SUMIFS(Concentrado!D$2:D568,Concentrado!$A$2:$A568,"="&amp;$A7,Concentrado!$B$2:$B568, "=Oaxaca")</f>
        <v>10068.652479999999</v>
      </c>
      <c r="D7" s="9">
        <f>SUMIFS(Concentrado!E$2:E568,Concentrado!$A$2:$A568,"="&amp;$A7,Concentrado!$B$2:$B568, "=Oaxaca")</f>
        <v>15.2</v>
      </c>
      <c r="E7" s="9">
        <f>SUMIFS(Concentrado!F$2:F568,Concentrado!$A$2:$A568,"="&amp;$A7,Concentrado!$B$2:$B568, "=Oaxaca")</f>
        <v>19.959703518095978</v>
      </c>
    </row>
    <row r="8" spans="1:5" x14ac:dyDescent="0.25">
      <c r="A8" s="5">
        <v>2009</v>
      </c>
      <c r="B8" s="7">
        <f>SUMIFS(Concentrado!C$2:C569,Concentrado!$A$2:$A569,"="&amp;$A8,Concentrado!$B$2:$B569, "=Oaxaca")</f>
        <v>55211.199999999997</v>
      </c>
      <c r="C8" s="7">
        <f>SUMIFS(Concentrado!D$2:D569,Concentrado!$A$2:$A569,"="&amp;$A8,Concentrado!$B$2:$B569, "=Oaxaca")</f>
        <v>9401.2641299999996</v>
      </c>
      <c r="D8" s="9">
        <f>SUMIFS(Concentrado!E$2:E569,Concentrado!$A$2:$A569,"="&amp;$A8,Concentrado!$B$2:$B569, "=Oaxaca")</f>
        <v>15.2</v>
      </c>
      <c r="E8" s="9">
        <f>SUMIFS(Concentrado!F$2:F569,Concentrado!$A$2:$A569,"="&amp;$A8,Concentrado!$B$2:$B569, "=Oaxaca")</f>
        <v>17.027820677688585</v>
      </c>
    </row>
    <row r="9" spans="1:5" x14ac:dyDescent="0.25">
      <c r="A9" s="5">
        <v>2010</v>
      </c>
      <c r="B9" s="7">
        <f>SUMIFS(Concentrado!C$2:C570,Concentrado!$A$2:$A570,"="&amp;$A9,Concentrado!$B$2:$B570, "=Oaxaca")</f>
        <v>58742.2</v>
      </c>
      <c r="C9" s="7">
        <f>SUMIFS(Concentrado!D$2:D570,Concentrado!$A$2:$A570,"="&amp;$A9,Concentrado!$B$2:$B570, "=Oaxaca")</f>
        <v>10246.51627</v>
      </c>
      <c r="D9" s="9">
        <f>SUMIFS(Concentrado!E$2:E570,Concentrado!$A$2:$A570,"="&amp;$A9,Concentrado!$B$2:$B570, "=Oaxaca")</f>
        <v>15.6</v>
      </c>
      <c r="E9" s="9">
        <f>SUMIFS(Concentrado!F$2:F570,Concentrado!$A$2:$A570,"="&amp;$A9,Concentrado!$B$2:$B570, "=Oaxaca")</f>
        <v>17.443194619881449</v>
      </c>
    </row>
    <row r="10" spans="1:5" x14ac:dyDescent="0.25">
      <c r="A10" s="5">
        <v>2011</v>
      </c>
      <c r="B10" s="7">
        <f>SUMIFS(Concentrado!C$2:C571,Concentrado!$A$2:$A571,"="&amp;$A10,Concentrado!$B$2:$B571, "=Oaxaca")</f>
        <v>58762.3</v>
      </c>
      <c r="C10" s="7">
        <f>SUMIFS(Concentrado!D$2:D571,Concentrado!$A$2:$A571,"="&amp;$A10,Concentrado!$B$2:$B571, "=Oaxaca")</f>
        <v>11507.998970000001</v>
      </c>
      <c r="D10" s="9">
        <f>SUMIFS(Concentrado!E$2:E571,Concentrado!$A$2:$A571,"="&amp;$A10,Concentrado!$B$2:$B571, "=Oaxaca")</f>
        <v>15.5</v>
      </c>
      <c r="E10" s="9">
        <f>SUMIFS(Concentrado!F$2:F571,Concentrado!$A$2:$A571,"="&amp;$A10,Concentrado!$B$2:$B571, "=Oaxaca")</f>
        <v>19.583983217130712</v>
      </c>
    </row>
    <row r="11" spans="1:5" x14ac:dyDescent="0.25">
      <c r="A11" s="5">
        <v>2012</v>
      </c>
      <c r="B11" s="7">
        <f>SUMIFS(Concentrado!C$2:C572,Concentrado!$A$2:$A572,"="&amp;$A11,Concentrado!$B$2:$B572, "=Oaxaca")</f>
        <v>59391.199999999997</v>
      </c>
      <c r="C11" s="7">
        <f>SUMIFS(Concentrado!D$2:D572,Concentrado!$A$2:$A572,"="&amp;$A11,Concentrado!$B$2:$B572, "=Oaxaca")</f>
        <v>12386.165140000001</v>
      </c>
      <c r="D11" s="9">
        <f>SUMIFS(Concentrado!E$2:E572,Concentrado!$A$2:$A572,"="&amp;$A11,Concentrado!$B$2:$B572, "=Oaxaca")</f>
        <v>15.8</v>
      </c>
      <c r="E11" s="9">
        <f>SUMIFS(Concentrado!F$2:F572,Concentrado!$A$2:$A572,"="&amp;$A11,Concentrado!$B$2:$B572, "=Oaxaca")</f>
        <v>20.855219527472084</v>
      </c>
    </row>
    <row r="12" spans="1:5" x14ac:dyDescent="0.25">
      <c r="A12" s="5">
        <v>2013</v>
      </c>
      <c r="B12" s="7">
        <f>SUMIFS(Concentrado!C$2:C573,Concentrado!$A$2:$A573,"="&amp;$A12,Concentrado!$B$2:$B573, "=Oaxaca")</f>
        <v>66191.199999999997</v>
      </c>
      <c r="C12" s="7">
        <f>SUMIFS(Concentrado!D$2:D573,Concentrado!$A$2:$A573,"="&amp;$A12,Concentrado!$B$2:$B573, "=Oaxaca")</f>
        <v>12723.81279</v>
      </c>
      <c r="D12" s="9">
        <f>SUMIFS(Concentrado!E$2:E573,Concentrado!$A$2:$A573,"="&amp;$A12,Concentrado!$B$2:$B573, "=Oaxaca")</f>
        <v>15.7</v>
      </c>
      <c r="E12" s="9">
        <f>SUMIFS(Concentrado!F$2:F573,Concentrado!$A$2:$A573,"="&amp;$A12,Concentrado!$B$2:$B573, "=Oaxaca")</f>
        <v>19.222816310929549</v>
      </c>
    </row>
    <row r="13" spans="1:5" x14ac:dyDescent="0.25">
      <c r="A13" s="5">
        <v>2014</v>
      </c>
      <c r="B13" s="7">
        <f>SUMIFS(Concentrado!C$2:C574,Concentrado!$A$2:$A574,"="&amp;$A13,Concentrado!$B$2:$B574, "=Oaxaca")</f>
        <v>75758.5</v>
      </c>
      <c r="C13" s="7">
        <f>SUMIFS(Concentrado!D$2:D574,Concentrado!$A$2:$A574,"="&amp;$A13,Concentrado!$B$2:$B574, "=Oaxaca")</f>
        <v>13533.187449999998</v>
      </c>
      <c r="D13" s="9">
        <f>SUMIFS(Concentrado!E$2:E574,Concentrado!$A$2:$A574,"="&amp;$A13,Concentrado!$B$2:$B574, "=Oaxaca")</f>
        <v>14.5</v>
      </c>
      <c r="E13" s="9">
        <f>SUMIFS(Concentrado!F$2:F574,Concentrado!$A$2:$A574,"="&amp;$A13,Concentrado!$B$2:$B574, "=Oaxaca")</f>
        <v>17.863589498208118</v>
      </c>
    </row>
    <row r="14" spans="1:5" x14ac:dyDescent="0.25">
      <c r="A14" s="5">
        <v>2015</v>
      </c>
      <c r="B14" s="7">
        <f>SUMIFS(Concentrado!C$2:C575,Concentrado!$A$2:$A575,"="&amp;$A14,Concentrado!$B$2:$B575, "=Oaxaca")</f>
        <v>80632.570609999995</v>
      </c>
      <c r="C14" s="7">
        <f>SUMIFS(Concentrado!D$2:D575,Concentrado!$A$2:$A575,"="&amp;$A14,Concentrado!$B$2:$B575, "=Oaxaca")</f>
        <v>15574.019069999998</v>
      </c>
      <c r="D14" s="9">
        <f>SUMIFS(Concentrado!E$2:E575,Concentrado!$A$2:$A575,"="&amp;$A14,Concentrado!$B$2:$B575, "=Oaxaca")</f>
        <v>14.8</v>
      </c>
      <c r="E14" s="9">
        <f>SUMIFS(Concentrado!F$2:F575,Concentrado!$A$2:$A575,"="&amp;$A14,Concentrado!$B$2:$B575, "=Oaxaca")</f>
        <v>19.31479915892514</v>
      </c>
    </row>
    <row r="15" spans="1:5" x14ac:dyDescent="0.25">
      <c r="A15" s="5">
        <v>2016</v>
      </c>
      <c r="B15" s="7">
        <f>SUMIFS(Concentrado!C$2:C576,Concentrado!$A$2:$A576,"="&amp;$A15,Concentrado!$B$2:$B576, "=Oaxaca")</f>
        <v>83958.735990000001</v>
      </c>
      <c r="C15" s="7">
        <f>SUMIFS(Concentrado!D$2:D576,Concentrado!$A$2:$A576,"="&amp;$A15,Concentrado!$B$2:$B576, "=Oaxaca")</f>
        <v>15174.432139999997</v>
      </c>
      <c r="D15" s="9">
        <f>SUMIFS(Concentrado!E$2:E576,Concentrado!$A$2:$A576,"="&amp;$A15,Concentrado!$B$2:$B576, "=Oaxaca")</f>
        <v>14.1</v>
      </c>
      <c r="E15" s="9">
        <f>SUMIFS(Concentrado!F$2:F576,Concentrado!$A$2:$A576,"="&amp;$A15,Concentrado!$B$2:$B576, "=Oaxaca")</f>
        <v>18.073678648291423</v>
      </c>
    </row>
    <row r="16" spans="1:5" x14ac:dyDescent="0.25">
      <c r="A16" s="5">
        <v>2017</v>
      </c>
      <c r="B16" s="7">
        <f>SUMIFS(Concentrado!C$2:C577,Concentrado!$A$2:$A577,"="&amp;$A16,Concentrado!$B$2:$B577, "=Oaxaca")</f>
        <v>81386.090479999999</v>
      </c>
      <c r="C16" s="7">
        <f>SUMIFS(Concentrado!D$2:D577,Concentrado!$A$2:$A577,"="&amp;$A16,Concentrado!$B$2:$B577, "=Oaxaca")</f>
        <v>15858.629809999999</v>
      </c>
      <c r="D16" s="9">
        <f>SUMIFS(Concentrado!E$2:E577,Concentrado!$A$2:$A577,"="&amp;$A16,Concentrado!$B$2:$B577, "=Oaxaca")</f>
        <v>15.8</v>
      </c>
      <c r="E16" s="9">
        <f>SUMIFS(Concentrado!F$2:F577,Concentrado!$A$2:$A577,"="&amp;$A16,Concentrado!$B$2:$B577, "=Oaxaca")</f>
        <v>19.485675889416427</v>
      </c>
    </row>
    <row r="17" spans="1:5" x14ac:dyDescent="0.25">
      <c r="A17" s="5">
        <v>2018</v>
      </c>
      <c r="B17" s="7">
        <f>SUMIFS(Concentrado!C$2:C578,Concentrado!$A$2:$A578,"="&amp;$A17,Concentrado!$B$2:$B578, "=Oaxaca")</f>
        <v>91947.199999999997</v>
      </c>
      <c r="C17" s="7">
        <f>SUMIFS(Concentrado!D$2:D578,Concentrado!$A$2:$A578,"="&amp;$A17,Concentrado!$B$2:$B578, "=Oaxaca")</f>
        <v>16106.76035</v>
      </c>
      <c r="D17" s="9">
        <f>SUMIFS(Concentrado!E$2:E578,Concentrado!$A$2:$A578,"="&amp;$A17,Concentrado!$B$2:$B578, "=Oaxaca")</f>
        <v>17.100000000000001</v>
      </c>
      <c r="E17" s="9">
        <f>SUMIFS(Concentrado!F$2:F578,Concentrado!$A$2:$A578,"="&amp;$A17,Concentrado!$B$2:$B578, "=Oaxaca")</f>
        <v>17.517401671829049</v>
      </c>
    </row>
    <row r="18" spans="1:5" x14ac:dyDescent="0.25">
      <c r="A18" s="5">
        <v>2019</v>
      </c>
      <c r="B18" s="7">
        <f>SUMIFS(Concentrado!C$2:C579,Concentrado!$A$2:$A579,"="&amp;$A18,Concentrado!$B$2:$B579, "=Oaxaca")</f>
        <v>89136.7</v>
      </c>
      <c r="C18" s="7">
        <f>SUMIFS(Concentrado!D$2:D579,Concentrado!$A$2:$A579,"="&amp;$A18,Concentrado!$B$2:$B579, "=Oaxaca")</f>
        <v>16401.831709999999</v>
      </c>
      <c r="D18" s="9">
        <f>SUMIFS(Concentrado!E$2:E579,Concentrado!$A$2:$A579,"="&amp;$A18,Concentrado!$B$2:$B579, "=Oaxaca")</f>
        <v>15.8</v>
      </c>
      <c r="E18" s="9">
        <f>SUMIFS(Concentrado!F$2:F579,Concentrado!$A$2:$A579,"="&amp;$A18,Concentrado!$B$2:$B579, "=Oaxaca")</f>
        <v>18.400761650363989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59</v>
      </c>
    </row>
    <row r="2" spans="1:5" x14ac:dyDescent="0.25">
      <c r="A2" s="5">
        <v>2003</v>
      </c>
      <c r="B2" s="7">
        <f>SUMIFS(Concentrado!C$2:C563,Concentrado!$A$2:$A563,"="&amp;$A2,Concentrado!$B$2:$B563, "=Puebla")</f>
        <v>27117.4</v>
      </c>
      <c r="C2" s="7">
        <f>SUMIFS(Concentrado!D$2:D563,Concentrado!$A$2:$A563,"="&amp;$A2,Concentrado!$B$2:$B563, "=Puebla")</f>
        <v>6318.7798500000008</v>
      </c>
      <c r="D2" s="9">
        <f>SUMIFS(Concentrado!E$2:E563,Concentrado!$A$2:$A563,"="&amp;$A2,Concentrado!$B$2:$B563, "=Puebla")</f>
        <v>15.8</v>
      </c>
      <c r="E2" s="9">
        <f>SUMIFS(Concentrado!F$2:F563,Concentrado!$A$2:$A563,"="&amp;$A2,Concentrado!$B$2:$B563, "=Puebla")</f>
        <v>23.301569656382988</v>
      </c>
    </row>
    <row r="3" spans="1:5" x14ac:dyDescent="0.25">
      <c r="A3" s="5">
        <v>2004</v>
      </c>
      <c r="B3" s="7">
        <f>SUMIFS(Concentrado!C$2:C564,Concentrado!$A$2:$A564,"="&amp;$A3,Concentrado!$B$2:$B564, "=Puebla")</f>
        <v>28126.3</v>
      </c>
      <c r="C3" s="7">
        <f>SUMIFS(Concentrado!D$2:D564,Concentrado!$A$2:$A564,"="&amp;$A3,Concentrado!$B$2:$B564, "=Puebla")</f>
        <v>7987.8690799999995</v>
      </c>
      <c r="D3" s="9">
        <f>SUMIFS(Concentrado!E$2:E564,Concentrado!$A$2:$A564,"="&amp;$A3,Concentrado!$B$2:$B564, "=Puebla")</f>
        <v>17.600000000000001</v>
      </c>
      <c r="E3" s="9">
        <f>SUMIFS(Concentrado!F$2:F564,Concentrado!$A$2:$A564,"="&amp;$A3,Concentrado!$B$2:$B564, "=Puebla")</f>
        <v>28.399999573353053</v>
      </c>
    </row>
    <row r="4" spans="1:5" x14ac:dyDescent="0.25">
      <c r="A4" s="5">
        <v>2005</v>
      </c>
      <c r="B4" s="7">
        <f>SUMIFS(Concentrado!C$2:C565,Concentrado!$A$2:$A565,"="&amp;$A4,Concentrado!$B$2:$B565, "=Puebla")</f>
        <v>32614.6</v>
      </c>
      <c r="C4" s="7">
        <f>SUMIFS(Concentrado!D$2:D565,Concentrado!$A$2:$A565,"="&amp;$A4,Concentrado!$B$2:$B565, "=Puebla")</f>
        <v>8322.227640000001</v>
      </c>
      <c r="D4" s="9">
        <f>SUMIFS(Concentrado!E$2:E565,Concentrado!$A$2:$A565,"="&amp;$A4,Concentrado!$B$2:$B565, "=Puebla")</f>
        <v>16.7</v>
      </c>
      <c r="E4" s="9">
        <f>SUMIFS(Concentrado!F$2:F565,Concentrado!$A$2:$A565,"="&amp;$A4,Concentrado!$B$2:$B565, "=Puebla")</f>
        <v>25.516877839985781</v>
      </c>
    </row>
    <row r="5" spans="1:5" x14ac:dyDescent="0.25">
      <c r="A5" s="5">
        <v>2006</v>
      </c>
      <c r="B5" s="7">
        <f>SUMIFS(Concentrado!C$2:C566,Concentrado!$A$2:$A566,"="&amp;$A5,Concentrado!$B$2:$B566, "=Puebla")</f>
        <v>35405.1</v>
      </c>
      <c r="C5" s="7">
        <f>SUMIFS(Concentrado!D$2:D566,Concentrado!$A$2:$A566,"="&amp;$A5,Concentrado!$B$2:$B566, "=Puebla")</f>
        <v>8955.7842899999996</v>
      </c>
      <c r="D5" s="9">
        <f>SUMIFS(Concentrado!E$2:E566,Concentrado!$A$2:$A566,"="&amp;$A5,Concentrado!$B$2:$B566, "=Puebla")</f>
        <v>16.100000000000001</v>
      </c>
      <c r="E5" s="9">
        <f>SUMIFS(Concentrado!F$2:F566,Concentrado!$A$2:$A566,"="&amp;$A5,Concentrado!$B$2:$B566, "=Puebla")</f>
        <v>25.29518145690875</v>
      </c>
    </row>
    <row r="6" spans="1:5" x14ac:dyDescent="0.25">
      <c r="A6" s="5">
        <v>2007</v>
      </c>
      <c r="B6" s="7">
        <f>SUMIFS(Concentrado!C$2:C567,Concentrado!$A$2:$A567,"="&amp;$A6,Concentrado!$B$2:$B567, "=Puebla")</f>
        <v>36418.6</v>
      </c>
      <c r="C6" s="7">
        <f>SUMIFS(Concentrado!D$2:D567,Concentrado!$A$2:$A567,"="&amp;$A6,Concentrado!$B$2:$B567, "=Puebla")</f>
        <v>10010.858110000001</v>
      </c>
      <c r="D6" s="9">
        <f>SUMIFS(Concentrado!E$2:E567,Concentrado!$A$2:$A567,"="&amp;$A6,Concentrado!$B$2:$B567, "=Puebla")</f>
        <v>15.8</v>
      </c>
      <c r="E6" s="9">
        <f>SUMIFS(Concentrado!F$2:F567,Concentrado!$A$2:$A567,"="&amp;$A6,Concentrado!$B$2:$B567, "=Puebla")</f>
        <v>27.488311220090839</v>
      </c>
    </row>
    <row r="7" spans="1:5" x14ac:dyDescent="0.25">
      <c r="A7" s="5">
        <v>2008</v>
      </c>
      <c r="B7" s="7">
        <f>SUMIFS(Concentrado!C$2:C568,Concentrado!$A$2:$A568,"="&amp;$A7,Concentrado!$B$2:$B568, "=Puebla")</f>
        <v>50419.8</v>
      </c>
      <c r="C7" s="7">
        <f>SUMIFS(Concentrado!D$2:D568,Concentrado!$A$2:$A568,"="&amp;$A7,Concentrado!$B$2:$B568, "=Puebla")</f>
        <v>12422.598170000001</v>
      </c>
      <c r="D7" s="9">
        <f>SUMIFS(Concentrado!E$2:E568,Concentrado!$A$2:$A568,"="&amp;$A7,Concentrado!$B$2:$B568, "=Puebla")</f>
        <v>15.2</v>
      </c>
      <c r="E7" s="9">
        <f>SUMIFS(Concentrado!F$2:F568,Concentrado!$A$2:$A568,"="&amp;$A7,Concentrado!$B$2:$B568, "=Puebla")</f>
        <v>24.638332896996815</v>
      </c>
    </row>
    <row r="8" spans="1:5" x14ac:dyDescent="0.25">
      <c r="A8" s="5">
        <v>2009</v>
      </c>
      <c r="B8" s="7">
        <f>SUMIFS(Concentrado!C$2:C569,Concentrado!$A$2:$A569,"="&amp;$A8,Concentrado!$B$2:$B569, "=Puebla")</f>
        <v>53605.9</v>
      </c>
      <c r="C8" s="7">
        <f>SUMIFS(Concentrado!D$2:D569,Concentrado!$A$2:$A569,"="&amp;$A8,Concentrado!$B$2:$B569, "=Puebla")</f>
        <v>12266.941910000001</v>
      </c>
      <c r="D8" s="9">
        <f>SUMIFS(Concentrado!E$2:E569,Concentrado!$A$2:$A569,"="&amp;$A8,Concentrado!$B$2:$B569, "=Puebla")</f>
        <v>15.2</v>
      </c>
      <c r="E8" s="9">
        <f>SUMIFS(Concentrado!F$2:F569,Concentrado!$A$2:$A569,"="&amp;$A8,Concentrado!$B$2:$B569, "=Puebla")</f>
        <v>22.883566752913396</v>
      </c>
    </row>
    <row r="9" spans="1:5" x14ac:dyDescent="0.25">
      <c r="A9" s="5">
        <v>2010</v>
      </c>
      <c r="B9" s="7">
        <f>SUMIFS(Concentrado!C$2:C570,Concentrado!$A$2:$A570,"="&amp;$A9,Concentrado!$B$2:$B570, "=Puebla")</f>
        <v>54220</v>
      </c>
      <c r="C9" s="7">
        <f>SUMIFS(Concentrado!D$2:D570,Concentrado!$A$2:$A570,"="&amp;$A9,Concentrado!$B$2:$B570, "=Puebla")</f>
        <v>13624.40798</v>
      </c>
      <c r="D9" s="9">
        <f>SUMIFS(Concentrado!E$2:E570,Concentrado!$A$2:$A570,"="&amp;$A9,Concentrado!$B$2:$B570, "=Puebla")</f>
        <v>15.6</v>
      </c>
      <c r="E9" s="9">
        <f>SUMIFS(Concentrado!F$2:F570,Concentrado!$A$2:$A570,"="&amp;$A9,Concentrado!$B$2:$B570, "=Puebla")</f>
        <v>25.128011766875691</v>
      </c>
    </row>
    <row r="10" spans="1:5" x14ac:dyDescent="0.25">
      <c r="A10" s="5">
        <v>2011</v>
      </c>
      <c r="B10" s="7">
        <f>SUMIFS(Concentrado!C$2:C571,Concentrado!$A$2:$A571,"="&amp;$A10,Concentrado!$B$2:$B571, "=Puebla")</f>
        <v>59323.6</v>
      </c>
      <c r="C10" s="7">
        <f>SUMIFS(Concentrado!D$2:D571,Concentrado!$A$2:$A571,"="&amp;$A10,Concentrado!$B$2:$B571, "=Puebla")</f>
        <v>15386.02275</v>
      </c>
      <c r="D10" s="9">
        <f>SUMIFS(Concentrado!E$2:E571,Concentrado!$A$2:$A571,"="&amp;$A10,Concentrado!$B$2:$B571, "=Puebla")</f>
        <v>15.5</v>
      </c>
      <c r="E10" s="9">
        <f>SUMIFS(Concentrado!F$2:F571,Concentrado!$A$2:$A571,"="&amp;$A10,Concentrado!$B$2:$B571, "=Puebla")</f>
        <v>25.935753646103741</v>
      </c>
    </row>
    <row r="11" spans="1:5" x14ac:dyDescent="0.25">
      <c r="A11" s="5">
        <v>2012</v>
      </c>
      <c r="B11" s="7">
        <f>SUMIFS(Concentrado!C$2:C572,Concentrado!$A$2:$A572,"="&amp;$A11,Concentrado!$B$2:$B572, "=Puebla")</f>
        <v>64944.4</v>
      </c>
      <c r="C11" s="7">
        <f>SUMIFS(Concentrado!D$2:D572,Concentrado!$A$2:$A572,"="&amp;$A11,Concentrado!$B$2:$B572, "=Puebla")</f>
        <v>15989.54219</v>
      </c>
      <c r="D11" s="9">
        <f>SUMIFS(Concentrado!E$2:E572,Concentrado!$A$2:$A572,"="&amp;$A11,Concentrado!$B$2:$B572, "=Puebla")</f>
        <v>15.8</v>
      </c>
      <c r="E11" s="9">
        <f>SUMIFS(Concentrado!F$2:F572,Concentrado!$A$2:$A572,"="&amp;$A11,Concentrado!$B$2:$B572, "=Puebla")</f>
        <v>24.620355550286092</v>
      </c>
    </row>
    <row r="12" spans="1:5" x14ac:dyDescent="0.25">
      <c r="A12" s="5">
        <v>2013</v>
      </c>
      <c r="B12" s="7">
        <f>SUMIFS(Concentrado!C$2:C573,Concentrado!$A$2:$A573,"="&amp;$A12,Concentrado!$B$2:$B573, "=Puebla")</f>
        <v>74835.5</v>
      </c>
      <c r="C12" s="7">
        <f>SUMIFS(Concentrado!D$2:D573,Concentrado!$A$2:$A573,"="&amp;$A12,Concentrado!$B$2:$B573, "=Puebla")</f>
        <v>17281.37441</v>
      </c>
      <c r="D12" s="9">
        <f>SUMIFS(Concentrado!E$2:E573,Concentrado!$A$2:$A573,"="&amp;$A12,Concentrado!$B$2:$B573, "=Puebla")</f>
        <v>15.7</v>
      </c>
      <c r="E12" s="9">
        <f>SUMIFS(Concentrado!F$2:F573,Concentrado!$A$2:$A573,"="&amp;$A12,Concentrado!$B$2:$B573, "=Puebla")</f>
        <v>23.09248205731237</v>
      </c>
    </row>
    <row r="13" spans="1:5" x14ac:dyDescent="0.25">
      <c r="A13" s="5">
        <v>2014</v>
      </c>
      <c r="B13" s="7">
        <f>SUMIFS(Concentrado!C$2:C574,Concentrado!$A$2:$A574,"="&amp;$A13,Concentrado!$B$2:$B574, "=Puebla")</f>
        <v>84361.9</v>
      </c>
      <c r="C13" s="7">
        <f>SUMIFS(Concentrado!D$2:D574,Concentrado!$A$2:$A574,"="&amp;$A13,Concentrado!$B$2:$B574, "=Puebla")</f>
        <v>19006.105439999999</v>
      </c>
      <c r="D13" s="9">
        <f>SUMIFS(Concentrado!E$2:E574,Concentrado!$A$2:$A574,"="&amp;$A13,Concentrado!$B$2:$B574, "=Puebla")</f>
        <v>14.5</v>
      </c>
      <c r="E13" s="9">
        <f>SUMIFS(Concentrado!F$2:F574,Concentrado!$A$2:$A574,"="&amp;$A13,Concentrado!$B$2:$B574, "=Puebla")</f>
        <v>22.529252470605808</v>
      </c>
    </row>
    <row r="14" spans="1:5" x14ac:dyDescent="0.25">
      <c r="A14" s="5">
        <v>2015</v>
      </c>
      <c r="B14" s="7">
        <f>SUMIFS(Concentrado!C$2:C575,Concentrado!$A$2:$A575,"="&amp;$A14,Concentrado!$B$2:$B575, "=Puebla")</f>
        <v>89233.850179999994</v>
      </c>
      <c r="C14" s="7">
        <f>SUMIFS(Concentrado!D$2:D575,Concentrado!$A$2:$A575,"="&amp;$A14,Concentrado!$B$2:$B575, "=Puebla")</f>
        <v>20952.238669999999</v>
      </c>
      <c r="D14" s="9">
        <f>SUMIFS(Concentrado!E$2:E575,Concentrado!$A$2:$A575,"="&amp;$A14,Concentrado!$B$2:$B575, "=Puebla")</f>
        <v>14.8</v>
      </c>
      <c r="E14" s="9">
        <f>SUMIFS(Concentrado!F$2:F575,Concentrado!$A$2:$A575,"="&amp;$A14,Concentrado!$B$2:$B575, "=Puebla")</f>
        <v>23.480146410510962</v>
      </c>
    </row>
    <row r="15" spans="1:5" x14ac:dyDescent="0.25">
      <c r="A15" s="5">
        <v>2016</v>
      </c>
      <c r="B15" s="7">
        <f>SUMIFS(Concentrado!C$2:C576,Concentrado!$A$2:$A576,"="&amp;$A15,Concentrado!$B$2:$B576, "=Puebla")</f>
        <v>89942.097139999998</v>
      </c>
      <c r="C15" s="7">
        <f>SUMIFS(Concentrado!D$2:D576,Concentrado!$A$2:$A576,"="&amp;$A15,Concentrado!$B$2:$B576, "=Puebla")</f>
        <v>21784.741020000001</v>
      </c>
      <c r="D15" s="9">
        <f>SUMIFS(Concentrado!E$2:E576,Concentrado!$A$2:$A576,"="&amp;$A15,Concentrado!$B$2:$B576, "=Puebla")</f>
        <v>14.1</v>
      </c>
      <c r="E15" s="9">
        <f>SUMIFS(Concentrado!F$2:F576,Concentrado!$A$2:$A576,"="&amp;$A15,Concentrado!$B$2:$B576, "=Puebla")</f>
        <v>24.220850650269817</v>
      </c>
    </row>
    <row r="16" spans="1:5" x14ac:dyDescent="0.25">
      <c r="A16" s="5">
        <v>2017</v>
      </c>
      <c r="B16" s="7">
        <f>SUMIFS(Concentrado!C$2:C577,Concentrado!$A$2:$A577,"="&amp;$A16,Concentrado!$B$2:$B577, "=Puebla")</f>
        <v>88078.035640000002</v>
      </c>
      <c r="C16" s="7">
        <f>SUMIFS(Concentrado!D$2:D577,Concentrado!$A$2:$A577,"="&amp;$A16,Concentrado!$B$2:$B577, "=Puebla")</f>
        <v>23716.977709999999</v>
      </c>
      <c r="D16" s="9">
        <f>SUMIFS(Concentrado!E$2:E577,Concentrado!$A$2:$A577,"="&amp;$A16,Concentrado!$B$2:$B577, "=Puebla")</f>
        <v>15.8</v>
      </c>
      <c r="E16" s="9">
        <f>SUMIFS(Concentrado!F$2:F577,Concentrado!$A$2:$A577,"="&amp;$A16,Concentrado!$B$2:$B577, "=Puebla")</f>
        <v>26.927232808572203</v>
      </c>
    </row>
    <row r="17" spans="1:5" x14ac:dyDescent="0.25">
      <c r="A17" s="5">
        <v>2018</v>
      </c>
      <c r="B17" s="7">
        <f>SUMIFS(Concentrado!C$2:C578,Concentrado!$A$2:$A578,"="&amp;$A17,Concentrado!$B$2:$B578, "=Puebla")</f>
        <v>98550.399999999994</v>
      </c>
      <c r="C17" s="7">
        <f>SUMIFS(Concentrado!D$2:D578,Concentrado!$A$2:$A578,"="&amp;$A17,Concentrado!$B$2:$B578, "=Puebla")</f>
        <v>23629.624779999998</v>
      </c>
      <c r="D17" s="9">
        <f>SUMIFS(Concentrado!E$2:E578,Concentrado!$A$2:$A578,"="&amp;$A17,Concentrado!$B$2:$B578, "=Puebla")</f>
        <v>17.100000000000001</v>
      </c>
      <c r="E17" s="9">
        <f>SUMIFS(Concentrado!F$2:F578,Concentrado!$A$2:$A578,"="&amp;$A17,Concentrado!$B$2:$B578, "=Puebla")</f>
        <v>23.977198245770694</v>
      </c>
    </row>
    <row r="18" spans="1:5" x14ac:dyDescent="0.25">
      <c r="A18" s="5">
        <v>2019</v>
      </c>
      <c r="B18" s="7">
        <f>SUMIFS(Concentrado!C$2:C579,Concentrado!$A$2:$A579,"="&amp;$A18,Concentrado!$B$2:$B579, "=Puebla")</f>
        <v>97341.9</v>
      </c>
      <c r="C18" s="7">
        <f>SUMIFS(Concentrado!D$2:D579,Concentrado!$A$2:$A579,"="&amp;$A18,Concentrado!$B$2:$B579, "=Puebla")</f>
        <v>24286.420460000001</v>
      </c>
      <c r="D18" s="9">
        <f>SUMIFS(Concentrado!E$2:E579,Concentrado!$A$2:$A579,"="&amp;$A18,Concentrado!$B$2:$B579, "=Puebla")</f>
        <v>15.8</v>
      </c>
      <c r="E18" s="9">
        <f>SUMIFS(Concentrado!F$2:F579,Concentrado!$A$2:$A579,"="&amp;$A18,Concentrado!$B$2:$B579, "=Puebla")</f>
        <v>24.94960593536802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70</v>
      </c>
    </row>
    <row r="2" spans="1:5" x14ac:dyDescent="0.25">
      <c r="A2" s="5">
        <v>2003</v>
      </c>
      <c r="B2" s="7">
        <f>SUMIFS(Concentrado!C$2:C563,Concentrado!$A$2:$A563,"="&amp;$A2,Concentrado!$B$2:$B563, "=Querétaro")</f>
        <v>14118.2</v>
      </c>
      <c r="C2" s="7">
        <f>SUMIFS(Concentrado!D$2:D563,Concentrado!$A$2:$A563,"="&amp;$A2,Concentrado!$B$2:$B563, "=Querétaro")</f>
        <v>2483.8784500000002</v>
      </c>
      <c r="D2" s="9">
        <f>SUMIFS(Concentrado!E$2:E563,Concentrado!$A$2:$A563,"="&amp;$A2,Concentrado!$B$2:$B563, "=Querétaro")</f>
        <v>15.8</v>
      </c>
      <c r="E2" s="9">
        <f>SUMIFS(Concentrado!F$2:F563,Concentrado!$A$2:$A563,"="&amp;$A2,Concentrado!$B$2:$B563, "=Querétaro")</f>
        <v>17.593449944043861</v>
      </c>
    </row>
    <row r="3" spans="1:5" x14ac:dyDescent="0.25">
      <c r="A3" s="5">
        <v>2004</v>
      </c>
      <c r="B3" s="7">
        <f>SUMIFS(Concentrado!C$2:C564,Concentrado!$A$2:$A564,"="&amp;$A3,Concentrado!$B$2:$B564, "=Querétaro")</f>
        <v>14274.9</v>
      </c>
      <c r="C3" s="7">
        <f>SUMIFS(Concentrado!D$2:D564,Concentrado!$A$2:$A564,"="&amp;$A3,Concentrado!$B$2:$B564, "=Querétaro")</f>
        <v>2875.1783599999999</v>
      </c>
      <c r="D3" s="9">
        <f>SUMIFS(Concentrado!E$2:E564,Concentrado!$A$2:$A564,"="&amp;$A3,Concentrado!$B$2:$B564, "=Querétaro")</f>
        <v>17.600000000000001</v>
      </c>
      <c r="E3" s="9">
        <f>SUMIFS(Concentrado!F$2:F564,Concentrado!$A$2:$A564,"="&amp;$A3,Concentrado!$B$2:$B564, "=Querétaro")</f>
        <v>20.141495632193571</v>
      </c>
    </row>
    <row r="4" spans="1:5" x14ac:dyDescent="0.25">
      <c r="A4" s="5">
        <v>2005</v>
      </c>
      <c r="B4" s="7">
        <f>SUMIFS(Concentrado!C$2:C565,Concentrado!$A$2:$A565,"="&amp;$A4,Concentrado!$B$2:$B565, "=Querétaro")</f>
        <v>16600.2</v>
      </c>
      <c r="C4" s="7">
        <f>SUMIFS(Concentrado!D$2:D565,Concentrado!$A$2:$A565,"="&amp;$A4,Concentrado!$B$2:$B565, "=Querétaro")</f>
        <v>2943.4819299999999</v>
      </c>
      <c r="D4" s="9">
        <f>SUMIFS(Concentrado!E$2:E565,Concentrado!$A$2:$A565,"="&amp;$A4,Concentrado!$B$2:$B565, "=Querétaro")</f>
        <v>16.7</v>
      </c>
      <c r="E4" s="9">
        <f>SUMIFS(Concentrado!F$2:F565,Concentrado!$A$2:$A565,"="&amp;$A4,Concentrado!$B$2:$B565, "=Querétaro")</f>
        <v>17.731605221623834</v>
      </c>
    </row>
    <row r="5" spans="1:5" x14ac:dyDescent="0.25">
      <c r="A5" s="5">
        <v>2006</v>
      </c>
      <c r="B5" s="7">
        <f>SUMIFS(Concentrado!C$2:C566,Concentrado!$A$2:$A566,"="&amp;$A5,Concentrado!$B$2:$B566, "=Querétaro")</f>
        <v>17420.099999999999</v>
      </c>
      <c r="C5" s="7">
        <f>SUMIFS(Concentrado!D$2:D566,Concentrado!$A$2:$A566,"="&amp;$A5,Concentrado!$B$2:$B566, "=Querétaro")</f>
        <v>3205.5334199999998</v>
      </c>
      <c r="D5" s="9">
        <f>SUMIFS(Concentrado!E$2:E566,Concentrado!$A$2:$A566,"="&amp;$A5,Concentrado!$B$2:$B566, "=Querétaro")</f>
        <v>16.100000000000001</v>
      </c>
      <c r="E5" s="9">
        <f>SUMIFS(Concentrado!F$2:F566,Concentrado!$A$2:$A566,"="&amp;$A5,Concentrado!$B$2:$B566, "=Querétaro")</f>
        <v>18.401349131176055</v>
      </c>
    </row>
    <row r="6" spans="1:5" x14ac:dyDescent="0.25">
      <c r="A6" s="5">
        <v>2007</v>
      </c>
      <c r="B6" s="7">
        <f>SUMIFS(Concentrado!C$2:C567,Concentrado!$A$2:$A567,"="&amp;$A6,Concentrado!$B$2:$B567, "=Querétaro")</f>
        <v>17622.5</v>
      </c>
      <c r="C6" s="7">
        <f>SUMIFS(Concentrado!D$2:D567,Concentrado!$A$2:$A567,"="&amp;$A6,Concentrado!$B$2:$B567, "=Querétaro")</f>
        <v>3483.8741099999997</v>
      </c>
      <c r="D6" s="9">
        <f>SUMIFS(Concentrado!E$2:E567,Concentrado!$A$2:$A567,"="&amp;$A6,Concentrado!$B$2:$B567, "=Querétaro")</f>
        <v>15.8</v>
      </c>
      <c r="E6" s="9">
        <f>SUMIFS(Concentrado!F$2:F567,Concentrado!$A$2:$A567,"="&amp;$A6,Concentrado!$B$2:$B567, "=Querétaro")</f>
        <v>19.769465796566887</v>
      </c>
    </row>
    <row r="7" spans="1:5" x14ac:dyDescent="0.25">
      <c r="A7" s="5">
        <v>2008</v>
      </c>
      <c r="B7" s="7">
        <f>SUMIFS(Concentrado!C$2:C568,Concentrado!$A$2:$A568,"="&amp;$A7,Concentrado!$B$2:$B568, "=Querétaro")</f>
        <v>22752.1</v>
      </c>
      <c r="C7" s="7">
        <f>SUMIFS(Concentrado!D$2:D568,Concentrado!$A$2:$A568,"="&amp;$A7,Concentrado!$B$2:$B568, "=Querétaro")</f>
        <v>4108.7077799999997</v>
      </c>
      <c r="D7" s="9">
        <f>SUMIFS(Concentrado!E$2:E568,Concentrado!$A$2:$A568,"="&amp;$A7,Concentrado!$B$2:$B568, "=Querétaro")</f>
        <v>15.2</v>
      </c>
      <c r="E7" s="9">
        <f>SUMIFS(Concentrado!F$2:F568,Concentrado!$A$2:$A568,"="&amp;$A7,Concentrado!$B$2:$B568, "=Querétaro")</f>
        <v>18.058587031526759</v>
      </c>
    </row>
    <row r="8" spans="1:5" x14ac:dyDescent="0.25">
      <c r="A8" s="5">
        <v>2009</v>
      </c>
      <c r="B8" s="7">
        <f>SUMIFS(Concentrado!C$2:C569,Concentrado!$A$2:$A569,"="&amp;$A8,Concentrado!$B$2:$B569, "=Querétaro")</f>
        <v>25073.599999999999</v>
      </c>
      <c r="C8" s="7">
        <f>SUMIFS(Concentrado!D$2:D569,Concentrado!$A$2:$A569,"="&amp;$A8,Concentrado!$B$2:$B569, "=Querétaro")</f>
        <v>4778.8699400000005</v>
      </c>
      <c r="D8" s="9">
        <f>SUMIFS(Concentrado!E$2:E569,Concentrado!$A$2:$A569,"="&amp;$A8,Concentrado!$B$2:$B569, "=Querétaro")</f>
        <v>15.2</v>
      </c>
      <c r="E8" s="9">
        <f>SUMIFS(Concentrado!F$2:F569,Concentrado!$A$2:$A569,"="&amp;$A8,Concentrado!$B$2:$B569, "=Querétaro")</f>
        <v>19.059368977729569</v>
      </c>
    </row>
    <row r="9" spans="1:5" x14ac:dyDescent="0.25">
      <c r="A9" s="5">
        <v>2010</v>
      </c>
      <c r="B9" s="7">
        <f>SUMIFS(Concentrado!C$2:C570,Concentrado!$A$2:$A570,"="&amp;$A9,Concentrado!$B$2:$B570, "=Querétaro")</f>
        <v>24144.3</v>
      </c>
      <c r="C9" s="7">
        <f>SUMIFS(Concentrado!D$2:D570,Concentrado!$A$2:$A570,"="&amp;$A9,Concentrado!$B$2:$B570, "=Querétaro")</f>
        <v>5223.9745700000003</v>
      </c>
      <c r="D9" s="9">
        <f>SUMIFS(Concentrado!E$2:E570,Concentrado!$A$2:$A570,"="&amp;$A9,Concentrado!$B$2:$B570, "=Querétaro")</f>
        <v>15.6</v>
      </c>
      <c r="E9" s="9">
        <f>SUMIFS(Concentrado!F$2:F570,Concentrado!$A$2:$A570,"="&amp;$A9,Concentrado!$B$2:$B570, "=Querétaro")</f>
        <v>21.636471423897152</v>
      </c>
    </row>
    <row r="10" spans="1:5" x14ac:dyDescent="0.25">
      <c r="A10" s="5">
        <v>2011</v>
      </c>
      <c r="B10" s="7">
        <f>SUMIFS(Concentrado!C$2:C571,Concentrado!$A$2:$A571,"="&amp;$A10,Concentrado!$B$2:$B571, "=Querétaro")</f>
        <v>26433</v>
      </c>
      <c r="C10" s="7">
        <f>SUMIFS(Concentrado!D$2:D571,Concentrado!$A$2:$A571,"="&amp;$A10,Concentrado!$B$2:$B571, "=Querétaro")</f>
        <v>5552.7228699999996</v>
      </c>
      <c r="D10" s="9">
        <f>SUMIFS(Concentrado!E$2:E571,Concentrado!$A$2:$A571,"="&amp;$A10,Concentrado!$B$2:$B571, "=Querétaro")</f>
        <v>15.5</v>
      </c>
      <c r="E10" s="9">
        <f>SUMIFS(Concentrado!F$2:F571,Concentrado!$A$2:$A571,"="&amp;$A10,Concentrado!$B$2:$B571, "=Querétaro")</f>
        <v>21.00678269587258</v>
      </c>
    </row>
    <row r="11" spans="1:5" x14ac:dyDescent="0.25">
      <c r="A11" s="5">
        <v>2012</v>
      </c>
      <c r="B11" s="7">
        <f>SUMIFS(Concentrado!C$2:C572,Concentrado!$A$2:$A572,"="&amp;$A11,Concentrado!$B$2:$B572, "=Querétaro")</f>
        <v>24510.3</v>
      </c>
      <c r="C11" s="7">
        <f>SUMIFS(Concentrado!D$2:D572,Concentrado!$A$2:$A572,"="&amp;$A11,Concentrado!$B$2:$B572, "=Querétaro")</f>
        <v>6060.93001</v>
      </c>
      <c r="D11" s="9">
        <f>SUMIFS(Concentrado!E$2:E572,Concentrado!$A$2:$A572,"="&amp;$A11,Concentrado!$B$2:$B572, "=Querétaro")</f>
        <v>15.8</v>
      </c>
      <c r="E11" s="9">
        <f>SUMIFS(Concentrado!F$2:F572,Concentrado!$A$2:$A572,"="&amp;$A11,Concentrado!$B$2:$B572, "=Querétaro")</f>
        <v>24.728093944178571</v>
      </c>
    </row>
    <row r="12" spans="1:5" x14ac:dyDescent="0.25">
      <c r="A12" s="5">
        <v>2013</v>
      </c>
      <c r="B12" s="7">
        <f>SUMIFS(Concentrado!C$2:C573,Concentrado!$A$2:$A573,"="&amp;$A12,Concentrado!$B$2:$B573, "=Querétaro")</f>
        <v>28252.5</v>
      </c>
      <c r="C12" s="7">
        <f>SUMIFS(Concentrado!D$2:D573,Concentrado!$A$2:$A573,"="&amp;$A12,Concentrado!$B$2:$B573, "=Querétaro")</f>
        <v>6669.1363799999999</v>
      </c>
      <c r="D12" s="9">
        <f>SUMIFS(Concentrado!E$2:E573,Concentrado!$A$2:$A573,"="&amp;$A12,Concentrado!$B$2:$B573, "=Querétaro")</f>
        <v>15.7</v>
      </c>
      <c r="E12" s="9">
        <f>SUMIFS(Concentrado!F$2:F573,Concentrado!$A$2:$A573,"="&amp;$A12,Concentrado!$B$2:$B573, "=Querétaro")</f>
        <v>23.605473427130342</v>
      </c>
    </row>
    <row r="13" spans="1:5" x14ac:dyDescent="0.25">
      <c r="A13" s="5">
        <v>2014</v>
      </c>
      <c r="B13" s="7">
        <f>SUMIFS(Concentrado!C$2:C574,Concentrado!$A$2:$A574,"="&amp;$A13,Concentrado!$B$2:$B574, "=Querétaro")</f>
        <v>33048.800000000003</v>
      </c>
      <c r="C13" s="7">
        <f>SUMIFS(Concentrado!D$2:D574,Concentrado!$A$2:$A574,"="&amp;$A13,Concentrado!$B$2:$B574, "=Querétaro")</f>
        <v>6503.1786599999996</v>
      </c>
      <c r="D13" s="9">
        <f>SUMIFS(Concentrado!E$2:E574,Concentrado!$A$2:$A574,"="&amp;$A13,Concentrado!$B$2:$B574, "=Querétaro")</f>
        <v>14.5</v>
      </c>
      <c r="E13" s="9">
        <f>SUMIFS(Concentrado!F$2:F574,Concentrado!$A$2:$A574,"="&amp;$A13,Concentrado!$B$2:$B574, "=Querétaro")</f>
        <v>19.677503146861607</v>
      </c>
    </row>
    <row r="14" spans="1:5" x14ac:dyDescent="0.25">
      <c r="A14" s="5">
        <v>2015</v>
      </c>
      <c r="B14" s="7">
        <f>SUMIFS(Concentrado!C$2:C575,Concentrado!$A$2:$A575,"="&amp;$A14,Concentrado!$B$2:$B575, "=Querétaro")</f>
        <v>36785.653380000003</v>
      </c>
      <c r="C14" s="7">
        <f>SUMIFS(Concentrado!D$2:D575,Concentrado!$A$2:$A575,"="&amp;$A14,Concentrado!$B$2:$B575, "=Querétaro")</f>
        <v>6983.1707399999996</v>
      </c>
      <c r="D14" s="9">
        <f>SUMIFS(Concentrado!E$2:E575,Concentrado!$A$2:$A575,"="&amp;$A14,Concentrado!$B$2:$B575, "=Querétaro")</f>
        <v>14.8</v>
      </c>
      <c r="E14" s="9">
        <f>SUMIFS(Concentrado!F$2:F575,Concentrado!$A$2:$A575,"="&amp;$A14,Concentrado!$B$2:$B575, "=Querétaro")</f>
        <v>18.983408199558259</v>
      </c>
    </row>
    <row r="15" spans="1:5" x14ac:dyDescent="0.25">
      <c r="A15" s="5">
        <v>2016</v>
      </c>
      <c r="B15" s="7">
        <f>SUMIFS(Concentrado!C$2:C576,Concentrado!$A$2:$A576,"="&amp;$A15,Concentrado!$B$2:$B576, "=Querétaro")</f>
        <v>39809.193850000003</v>
      </c>
      <c r="C15" s="7">
        <f>SUMIFS(Concentrado!D$2:D576,Concentrado!$A$2:$A576,"="&amp;$A15,Concentrado!$B$2:$B576, "=Querétaro")</f>
        <v>7702.2767499999991</v>
      </c>
      <c r="D15" s="9">
        <f>SUMIFS(Concentrado!E$2:E576,Concentrado!$A$2:$A576,"="&amp;$A15,Concentrado!$B$2:$B576, "=Querétaro")</f>
        <v>14.1</v>
      </c>
      <c r="E15" s="9">
        <f>SUMIFS(Concentrado!F$2:F576,Concentrado!$A$2:$A576,"="&amp;$A15,Concentrado!$B$2:$B576, "=Querétaro")</f>
        <v>19.34798473694789</v>
      </c>
    </row>
    <row r="16" spans="1:5" x14ac:dyDescent="0.25">
      <c r="A16" s="5">
        <v>2017</v>
      </c>
      <c r="B16" s="7">
        <f>SUMIFS(Concentrado!C$2:C577,Concentrado!$A$2:$A577,"="&amp;$A16,Concentrado!$B$2:$B577, "=Querétaro")</f>
        <v>38788.786379999998</v>
      </c>
      <c r="C16" s="7">
        <f>SUMIFS(Concentrado!D$2:D577,Concentrado!$A$2:$A577,"="&amp;$A16,Concentrado!$B$2:$B577, "=Querétaro")</f>
        <v>9162.9956700000002</v>
      </c>
      <c r="D16" s="9">
        <f>SUMIFS(Concentrado!E$2:E577,Concentrado!$A$2:$A577,"="&amp;$A16,Concentrado!$B$2:$B577, "=Querétaro")</f>
        <v>15.8</v>
      </c>
      <c r="E16" s="9">
        <f>SUMIFS(Concentrado!F$2:F577,Concentrado!$A$2:$A577,"="&amp;$A16,Concentrado!$B$2:$B577, "=Querétaro")</f>
        <v>23.622795465249617</v>
      </c>
    </row>
    <row r="17" spans="1:5" x14ac:dyDescent="0.25">
      <c r="A17" s="5">
        <v>2018</v>
      </c>
      <c r="B17" s="7">
        <f>SUMIFS(Concentrado!C$2:C578,Concentrado!$A$2:$A578,"="&amp;$A17,Concentrado!$B$2:$B578, "=Querétaro")</f>
        <v>43100.800000000003</v>
      </c>
      <c r="C17" s="7">
        <f>SUMIFS(Concentrado!D$2:D578,Concentrado!$A$2:$A578,"="&amp;$A17,Concentrado!$B$2:$B578, "=Querétaro")</f>
        <v>9902.4624499999991</v>
      </c>
      <c r="D17" s="9">
        <f>SUMIFS(Concentrado!E$2:E578,Concentrado!$A$2:$A578,"="&amp;$A17,Concentrado!$B$2:$B578, "=Querétaro")</f>
        <v>17.100000000000001</v>
      </c>
      <c r="E17" s="9">
        <f>SUMIFS(Concentrado!F$2:F578,Concentrado!$A$2:$A578,"="&amp;$A17,Concentrado!$B$2:$B578, "=Querétaro")</f>
        <v>22.975124475647778</v>
      </c>
    </row>
    <row r="18" spans="1:5" x14ac:dyDescent="0.25">
      <c r="A18" s="5">
        <v>2019</v>
      </c>
      <c r="B18" s="7">
        <f>SUMIFS(Concentrado!C$2:C579,Concentrado!$A$2:$A579,"="&amp;$A18,Concentrado!$B$2:$B579, "=Querétaro")</f>
        <v>41966.5</v>
      </c>
      <c r="C18" s="7">
        <f>SUMIFS(Concentrado!D$2:D579,Concentrado!$A$2:$A579,"="&amp;$A18,Concentrado!$B$2:$B579, "=Querétaro")</f>
        <v>9822.2050100000015</v>
      </c>
      <c r="D18" s="9">
        <f>SUMIFS(Concentrado!E$2:E579,Concentrado!$A$2:$A579,"="&amp;$A18,Concentrado!$B$2:$B579, "=Querétaro")</f>
        <v>15.8</v>
      </c>
      <c r="E18" s="9">
        <f>SUMIFS(Concentrado!F$2:F579,Concentrado!$A$2:$A579,"="&amp;$A18,Concentrado!$B$2:$B579, "=Querétaro")</f>
        <v>23.40487057533986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85.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60</v>
      </c>
    </row>
    <row r="2" spans="1:5" x14ac:dyDescent="0.25">
      <c r="A2" s="5">
        <v>2003</v>
      </c>
      <c r="B2" s="7">
        <f>SUMIFS(Concentrado!C$2:C563,Concentrado!$A$2:$A563,"="&amp;$A2,Concentrado!$B$2:$B563, "=Quintana Roo")</f>
        <v>8183.8</v>
      </c>
      <c r="C2" s="7">
        <f>SUMIFS(Concentrado!D$2:D563,Concentrado!$A$2:$A563,"="&amp;$A2,Concentrado!$B$2:$B563, "=Quintana Roo")</f>
        <v>1992.1153300000001</v>
      </c>
      <c r="D2" s="9">
        <f>SUMIFS(Concentrado!E$2:E563,Concentrado!$A$2:$A563,"="&amp;$A2,Concentrado!$B$2:$B563, "=Quintana Roo")</f>
        <v>15.8</v>
      </c>
      <c r="E2" s="9">
        <f>SUMIFS(Concentrado!F$2:F563,Concentrado!$A$2:$A563,"="&amp;$A2,Concentrado!$B$2:$B563, "=Quintana Roo")</f>
        <v>24.34218003861287</v>
      </c>
    </row>
    <row r="3" spans="1:5" x14ac:dyDescent="0.25">
      <c r="A3" s="5">
        <v>2004</v>
      </c>
      <c r="B3" s="7">
        <f>SUMIFS(Concentrado!C$2:C564,Concentrado!$A$2:$A564,"="&amp;$A3,Concentrado!$B$2:$B564, "=Quintana Roo")</f>
        <v>8318.4</v>
      </c>
      <c r="C3" s="7">
        <f>SUMIFS(Concentrado!D$2:D564,Concentrado!$A$2:$A564,"="&amp;$A3,Concentrado!$B$2:$B564, "=Quintana Roo")</f>
        <v>2255.0747200000001</v>
      </c>
      <c r="D3" s="9">
        <f>SUMIFS(Concentrado!E$2:E564,Concentrado!$A$2:$A564,"="&amp;$A3,Concentrado!$B$2:$B564, "=Quintana Roo")</f>
        <v>17.600000000000001</v>
      </c>
      <c r="E3" s="9">
        <f>SUMIFS(Concentrado!F$2:F564,Concentrado!$A$2:$A564,"="&amp;$A3,Concentrado!$B$2:$B564, "=Quintana Roo")</f>
        <v>27.109476822465862</v>
      </c>
    </row>
    <row r="4" spans="1:5" x14ac:dyDescent="0.25">
      <c r="A4" s="5">
        <v>2005</v>
      </c>
      <c r="B4" s="7">
        <f>SUMIFS(Concentrado!C$2:C565,Concentrado!$A$2:$A565,"="&amp;$A4,Concentrado!$B$2:$B565, "=Quintana Roo")</f>
        <v>9869.4</v>
      </c>
      <c r="C4" s="7">
        <f>SUMIFS(Concentrado!D$2:D565,Concentrado!$A$2:$A565,"="&amp;$A4,Concentrado!$B$2:$B565, "=Quintana Roo")</f>
        <v>2387.81927</v>
      </c>
      <c r="D4" s="9">
        <f>SUMIFS(Concentrado!E$2:E565,Concentrado!$A$2:$A565,"="&amp;$A4,Concentrado!$B$2:$B565, "=Quintana Roo")</f>
        <v>16.7</v>
      </c>
      <c r="E4" s="9">
        <f>SUMIFS(Concentrado!F$2:F565,Concentrado!$A$2:$A565,"="&amp;$A4,Concentrado!$B$2:$B565, "=Quintana Roo")</f>
        <v>24.194168541147384</v>
      </c>
    </row>
    <row r="5" spans="1:5" x14ac:dyDescent="0.25">
      <c r="A5" s="5">
        <v>2006</v>
      </c>
      <c r="B5" s="7">
        <f>SUMIFS(Concentrado!C$2:C566,Concentrado!$A$2:$A566,"="&amp;$A5,Concentrado!$B$2:$B566, "=Quintana Roo")</f>
        <v>11047.9</v>
      </c>
      <c r="C5" s="7">
        <f>SUMIFS(Concentrado!D$2:D566,Concentrado!$A$2:$A566,"="&amp;$A5,Concentrado!$B$2:$B566, "=Quintana Roo")</f>
        <v>3082.0231699999999</v>
      </c>
      <c r="D5" s="9">
        <f>SUMIFS(Concentrado!E$2:E566,Concentrado!$A$2:$A566,"="&amp;$A5,Concentrado!$B$2:$B566, "=Quintana Roo")</f>
        <v>16.100000000000001</v>
      </c>
      <c r="E5" s="9">
        <f>SUMIFS(Concentrado!F$2:F566,Concentrado!$A$2:$A566,"="&amp;$A5,Concentrado!$B$2:$B566, "=Quintana Roo")</f>
        <v>27.896914074167945</v>
      </c>
    </row>
    <row r="6" spans="1:5" x14ac:dyDescent="0.25">
      <c r="A6" s="5">
        <v>2007</v>
      </c>
      <c r="B6" s="7">
        <f>SUMIFS(Concentrado!C$2:C567,Concentrado!$A$2:$A567,"="&amp;$A6,Concentrado!$B$2:$B567, "=Quintana Roo")</f>
        <v>11392.1</v>
      </c>
      <c r="C6" s="7">
        <f>SUMIFS(Concentrado!D$2:D567,Concentrado!$A$2:$A567,"="&amp;$A6,Concentrado!$B$2:$B567, "=Quintana Roo")</f>
        <v>2996.0114000000003</v>
      </c>
      <c r="D6" s="9">
        <f>SUMIFS(Concentrado!E$2:E567,Concentrado!$A$2:$A567,"="&amp;$A6,Concentrado!$B$2:$B567, "=Quintana Roo")</f>
        <v>15.8</v>
      </c>
      <c r="E6" s="9">
        <f>SUMIFS(Concentrado!F$2:F567,Concentrado!$A$2:$A567,"="&amp;$A6,Concentrado!$B$2:$B567, "=Quintana Roo")</f>
        <v>26.299026518376774</v>
      </c>
    </row>
    <row r="7" spans="1:5" x14ac:dyDescent="0.25">
      <c r="A7" s="5">
        <v>2008</v>
      </c>
      <c r="B7" s="7">
        <f>SUMIFS(Concentrado!C$2:C568,Concentrado!$A$2:$A568,"="&amp;$A7,Concentrado!$B$2:$B568, "=Quintana Roo")</f>
        <v>14694.9</v>
      </c>
      <c r="C7" s="7">
        <f>SUMIFS(Concentrado!D$2:D568,Concentrado!$A$2:$A568,"="&amp;$A7,Concentrado!$B$2:$B568, "=Quintana Roo")</f>
        <v>3427.6230799999998</v>
      </c>
      <c r="D7" s="9">
        <f>SUMIFS(Concentrado!E$2:E568,Concentrado!$A$2:$A568,"="&amp;$A7,Concentrado!$B$2:$B568, "=Quintana Roo")</f>
        <v>15.2</v>
      </c>
      <c r="E7" s="9">
        <f>SUMIFS(Concentrado!F$2:F568,Concentrado!$A$2:$A568,"="&amp;$A7,Concentrado!$B$2:$B568, "=Quintana Roo")</f>
        <v>23.325256245364038</v>
      </c>
    </row>
    <row r="8" spans="1:5" x14ac:dyDescent="0.25">
      <c r="A8" s="5">
        <v>2009</v>
      </c>
      <c r="B8" s="7">
        <f>SUMIFS(Concentrado!C$2:C569,Concentrado!$A$2:$A569,"="&amp;$A8,Concentrado!$B$2:$B569, "=Quintana Roo")</f>
        <v>17126.900000000001</v>
      </c>
      <c r="C8" s="7">
        <f>SUMIFS(Concentrado!D$2:D569,Concentrado!$A$2:$A569,"="&amp;$A8,Concentrado!$B$2:$B569, "=Quintana Roo")</f>
        <v>4062.7447000000002</v>
      </c>
      <c r="D8" s="9">
        <f>SUMIFS(Concentrado!E$2:E569,Concentrado!$A$2:$A569,"="&amp;$A8,Concentrado!$B$2:$B569, "=Quintana Roo")</f>
        <v>15.2</v>
      </c>
      <c r="E8" s="9">
        <f>SUMIFS(Concentrado!F$2:F569,Concentrado!$A$2:$A569,"="&amp;$A8,Concentrado!$B$2:$B569, "=Quintana Roo")</f>
        <v>23.721424776229206</v>
      </c>
    </row>
    <row r="9" spans="1:5" x14ac:dyDescent="0.25">
      <c r="A9" s="5">
        <v>2010</v>
      </c>
      <c r="B9" s="7">
        <f>SUMIFS(Concentrado!C$2:C570,Concentrado!$A$2:$A570,"="&amp;$A9,Concentrado!$B$2:$B570, "=Quintana Roo")</f>
        <v>17985.900000000001</v>
      </c>
      <c r="C9" s="7">
        <f>SUMIFS(Concentrado!D$2:D570,Concentrado!$A$2:$A570,"="&amp;$A9,Concentrado!$B$2:$B570, "=Quintana Roo")</f>
        <v>4946.71612</v>
      </c>
      <c r="D9" s="9">
        <f>SUMIFS(Concentrado!E$2:E570,Concentrado!$A$2:$A570,"="&amp;$A9,Concentrado!$B$2:$B570, "=Quintana Roo")</f>
        <v>15.6</v>
      </c>
      <c r="E9" s="9">
        <f>SUMIFS(Concentrado!F$2:F570,Concentrado!$A$2:$A570,"="&amp;$A9,Concentrado!$B$2:$B570, "=Quintana Roo")</f>
        <v>27.503300474260389</v>
      </c>
    </row>
    <row r="10" spans="1:5" x14ac:dyDescent="0.25">
      <c r="A10" s="5">
        <v>2011</v>
      </c>
      <c r="B10" s="7">
        <f>SUMIFS(Concentrado!C$2:C571,Concentrado!$A$2:$A571,"="&amp;$A10,Concentrado!$B$2:$B571, "=Quintana Roo")</f>
        <v>18896.2</v>
      </c>
      <c r="C10" s="7">
        <f>SUMIFS(Concentrado!D$2:D571,Concentrado!$A$2:$A571,"="&amp;$A10,Concentrado!$B$2:$B571, "=Quintana Roo")</f>
        <v>5442.3610000000008</v>
      </c>
      <c r="D10" s="9">
        <f>SUMIFS(Concentrado!E$2:E571,Concentrado!$A$2:$A571,"="&amp;$A10,Concentrado!$B$2:$B571, "=Quintana Roo")</f>
        <v>15.5</v>
      </c>
      <c r="E10" s="9">
        <f>SUMIFS(Concentrado!F$2:F571,Concentrado!$A$2:$A571,"="&amp;$A10,Concentrado!$B$2:$B571, "=Quintana Roo")</f>
        <v>28.801351594500485</v>
      </c>
    </row>
    <row r="11" spans="1:5" x14ac:dyDescent="0.25">
      <c r="A11" s="5">
        <v>2012</v>
      </c>
      <c r="B11" s="7">
        <f>SUMIFS(Concentrado!C$2:C572,Concentrado!$A$2:$A572,"="&amp;$A11,Concentrado!$B$2:$B572, "=Quintana Roo")</f>
        <v>18750.099999999999</v>
      </c>
      <c r="C11" s="7">
        <f>SUMIFS(Concentrado!D$2:D572,Concentrado!$A$2:$A572,"="&amp;$A11,Concentrado!$B$2:$B572, "=Quintana Roo")</f>
        <v>5715.0489100000004</v>
      </c>
      <c r="D11" s="9">
        <f>SUMIFS(Concentrado!E$2:E572,Concentrado!$A$2:$A572,"="&amp;$A11,Concentrado!$B$2:$B572, "=Quintana Roo")</f>
        <v>15.8</v>
      </c>
      <c r="E11" s="9">
        <f>SUMIFS(Concentrado!F$2:F572,Concentrado!$A$2:$A572,"="&amp;$A11,Concentrado!$B$2:$B572, "=Quintana Roo")</f>
        <v>30.48009829280911</v>
      </c>
    </row>
    <row r="12" spans="1:5" x14ac:dyDescent="0.25">
      <c r="A12" s="5">
        <v>2013</v>
      </c>
      <c r="B12" s="7">
        <f>SUMIFS(Concentrado!C$2:C573,Concentrado!$A$2:$A573,"="&amp;$A12,Concentrado!$B$2:$B573, "=Quintana Roo")</f>
        <v>22255.9</v>
      </c>
      <c r="C12" s="7">
        <f>SUMIFS(Concentrado!D$2:D573,Concentrado!$A$2:$A573,"="&amp;$A12,Concentrado!$B$2:$B573, "=Quintana Roo")</f>
        <v>6186.9136199999994</v>
      </c>
      <c r="D12" s="9">
        <f>SUMIFS(Concentrado!E$2:E573,Concentrado!$A$2:$A573,"="&amp;$A12,Concentrado!$B$2:$B573, "=Quintana Roo")</f>
        <v>15.7</v>
      </c>
      <c r="E12" s="9">
        <f>SUMIFS(Concentrado!F$2:F573,Concentrado!$A$2:$A573,"="&amp;$A12,Concentrado!$B$2:$B573, "=Quintana Roo")</f>
        <v>27.798981932880711</v>
      </c>
    </row>
    <row r="13" spans="1:5" x14ac:dyDescent="0.25">
      <c r="A13" s="5">
        <v>2014</v>
      </c>
      <c r="B13" s="7">
        <f>SUMIFS(Concentrado!C$2:C574,Concentrado!$A$2:$A574,"="&amp;$A13,Concentrado!$B$2:$B574, "=Quintana Roo")</f>
        <v>23789.7</v>
      </c>
      <c r="C13" s="7">
        <f>SUMIFS(Concentrado!D$2:D574,Concentrado!$A$2:$A574,"="&amp;$A13,Concentrado!$B$2:$B574, "=Quintana Roo")</f>
        <v>6270.3044399999999</v>
      </c>
      <c r="D13" s="9">
        <f>SUMIFS(Concentrado!E$2:E574,Concentrado!$A$2:$A574,"="&amp;$A13,Concentrado!$B$2:$B574, "=Quintana Roo")</f>
        <v>14.5</v>
      </c>
      <c r="E13" s="9">
        <f>SUMIFS(Concentrado!F$2:F574,Concentrado!$A$2:$A574,"="&amp;$A13,Concentrado!$B$2:$B574, "=Quintana Roo")</f>
        <v>26.357223672429665</v>
      </c>
    </row>
    <row r="14" spans="1:5" x14ac:dyDescent="0.25">
      <c r="A14" s="5">
        <v>2015</v>
      </c>
      <c r="B14" s="7">
        <f>SUMIFS(Concentrado!C$2:C575,Concentrado!$A$2:$A575,"="&amp;$A14,Concentrado!$B$2:$B575, "=Quintana Roo")</f>
        <v>26297.489379999999</v>
      </c>
      <c r="C14" s="7">
        <f>SUMIFS(Concentrado!D$2:D575,Concentrado!$A$2:$A575,"="&amp;$A14,Concentrado!$B$2:$B575, "=Quintana Roo")</f>
        <v>6574.2842499999997</v>
      </c>
      <c r="D14" s="9">
        <f>SUMIFS(Concentrado!E$2:E575,Concentrado!$A$2:$A575,"="&amp;$A14,Concentrado!$B$2:$B575, "=Quintana Roo")</f>
        <v>14.8</v>
      </c>
      <c r="E14" s="9">
        <f>SUMIFS(Concentrado!F$2:F575,Concentrado!$A$2:$A575,"="&amp;$A14,Concentrado!$B$2:$B575, "=Quintana Roo")</f>
        <v>24.999665006044012</v>
      </c>
    </row>
    <row r="15" spans="1:5" x14ac:dyDescent="0.25">
      <c r="A15" s="5">
        <v>2016</v>
      </c>
      <c r="B15" s="7">
        <f>SUMIFS(Concentrado!C$2:C576,Concentrado!$A$2:$A576,"="&amp;$A15,Concentrado!$B$2:$B576, "=Quintana Roo")</f>
        <v>26437.002280000001</v>
      </c>
      <c r="C15" s="7">
        <f>SUMIFS(Concentrado!D$2:D576,Concentrado!$A$2:$A576,"="&amp;$A15,Concentrado!$B$2:$B576, "=Quintana Roo")</f>
        <v>6802.2052800000001</v>
      </c>
      <c r="D15" s="9">
        <f>SUMIFS(Concentrado!E$2:E576,Concentrado!$A$2:$A576,"="&amp;$A15,Concentrado!$B$2:$B576, "=Quintana Roo")</f>
        <v>14.1</v>
      </c>
      <c r="E15" s="9">
        <f>SUMIFS(Concentrado!F$2:F576,Concentrado!$A$2:$A576,"="&amp;$A15,Concentrado!$B$2:$B576, "=Quintana Roo")</f>
        <v>25.729866071638437</v>
      </c>
    </row>
    <row r="16" spans="1:5" x14ac:dyDescent="0.25">
      <c r="A16" s="5">
        <v>2017</v>
      </c>
      <c r="B16" s="7">
        <f>SUMIFS(Concentrado!C$2:C577,Concentrado!$A$2:$A577,"="&amp;$A16,Concentrado!$B$2:$B577, "=Quintana Roo")</f>
        <v>27697.66462</v>
      </c>
      <c r="C16" s="7">
        <f>SUMIFS(Concentrado!D$2:D577,Concentrado!$A$2:$A577,"="&amp;$A16,Concentrado!$B$2:$B577, "=Quintana Roo")</f>
        <v>7470.6642499999998</v>
      </c>
      <c r="D16" s="9">
        <f>SUMIFS(Concentrado!E$2:E577,Concentrado!$A$2:$A577,"="&amp;$A16,Concentrado!$B$2:$B577, "=Quintana Roo")</f>
        <v>15.8</v>
      </c>
      <c r="E16" s="9">
        <f>SUMIFS(Concentrado!F$2:F577,Concentrado!$A$2:$A577,"="&amp;$A16,Concentrado!$B$2:$B577, "=Quintana Roo")</f>
        <v>26.972181057480071</v>
      </c>
    </row>
    <row r="17" spans="1:5" x14ac:dyDescent="0.25">
      <c r="A17" s="5">
        <v>2018</v>
      </c>
      <c r="B17" s="7">
        <f>SUMIFS(Concentrado!C$2:C578,Concentrado!$A$2:$A578,"="&amp;$A17,Concentrado!$B$2:$B578, "=Quintana Roo")</f>
        <v>30008.799999999999</v>
      </c>
      <c r="C17" s="7">
        <f>SUMIFS(Concentrado!D$2:D578,Concentrado!$A$2:$A578,"="&amp;$A17,Concentrado!$B$2:$B578, "=Quintana Roo")</f>
        <v>8407.0463999999993</v>
      </c>
      <c r="D17" s="9">
        <f>SUMIFS(Concentrado!E$2:E578,Concentrado!$A$2:$A578,"="&amp;$A17,Concentrado!$B$2:$B578, "=Quintana Roo")</f>
        <v>17.100000000000001</v>
      </c>
      <c r="E17" s="9">
        <f>SUMIFS(Concentrado!F$2:F578,Concentrado!$A$2:$A578,"="&amp;$A17,Concentrado!$B$2:$B578, "=Quintana Roo")</f>
        <v>28.015270187411691</v>
      </c>
    </row>
    <row r="18" spans="1:5" x14ac:dyDescent="0.25">
      <c r="A18" s="5">
        <v>2019</v>
      </c>
      <c r="B18" s="7">
        <f>SUMIFS(Concentrado!C$2:C579,Concentrado!$A$2:$A579,"="&amp;$A18,Concentrado!$B$2:$B579, "=Quintana Roo")</f>
        <v>33065.1</v>
      </c>
      <c r="C18" s="7">
        <f>SUMIFS(Concentrado!D$2:D579,Concentrado!$A$2:$A579,"="&amp;$A18,Concentrado!$B$2:$B579, "=Quintana Roo")</f>
        <v>8769.957190000001</v>
      </c>
      <c r="D18" s="9">
        <f>SUMIFS(Concentrado!E$2:E579,Concentrado!$A$2:$A579,"="&amp;$A18,Concentrado!$B$2:$B579, "=Quintana Roo")</f>
        <v>15.8</v>
      </c>
      <c r="E18" s="9">
        <f>SUMIFS(Concentrado!F$2:F579,Concentrado!$A$2:$A579,"="&amp;$A18,Concentrado!$B$2:$B579, "=Quintana Roo")</f>
        <v>26.523304602133376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85.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61</v>
      </c>
    </row>
    <row r="2" spans="1:5" x14ac:dyDescent="0.25">
      <c r="A2" s="5">
        <v>2003</v>
      </c>
      <c r="B2" s="7">
        <f>SUMIFS(Concentrado!C$2:C563,Concentrado!$A$2:$A563,"="&amp;$A2,Concentrado!$B$2:$B563, "=San Luis Potosí")</f>
        <v>17344.099999999999</v>
      </c>
      <c r="C2" s="7">
        <f>SUMIFS(Concentrado!D$2:D563,Concentrado!$A$2:$A563,"="&amp;$A2,Concentrado!$B$2:$B563, "=San Luis Potosí")</f>
        <v>3273.7045200000002</v>
      </c>
      <c r="D2" s="9">
        <f>SUMIFS(Concentrado!E$2:E563,Concentrado!$A$2:$A563,"="&amp;$A2,Concentrado!$B$2:$B563, "=San Luis Potosí")</f>
        <v>15.8</v>
      </c>
      <c r="E2" s="9">
        <f>SUMIFS(Concentrado!F$2:F563,Concentrado!$A$2:$A563,"="&amp;$A2,Concentrado!$B$2:$B563, "=San Luis Potosí")</f>
        <v>18.875032547090946</v>
      </c>
    </row>
    <row r="3" spans="1:5" x14ac:dyDescent="0.25">
      <c r="A3" s="5">
        <v>2004</v>
      </c>
      <c r="B3" s="7">
        <f>SUMIFS(Concentrado!C$2:C564,Concentrado!$A$2:$A564,"="&amp;$A3,Concentrado!$B$2:$B564, "=San Luis Potosí")</f>
        <v>17947.5</v>
      </c>
      <c r="C3" s="7">
        <f>SUMIFS(Concentrado!D$2:D564,Concentrado!$A$2:$A564,"="&amp;$A3,Concentrado!$B$2:$B564, "=San Luis Potosí")</f>
        <v>4368.1939599999996</v>
      </c>
      <c r="D3" s="9">
        <f>SUMIFS(Concentrado!E$2:E564,Concentrado!$A$2:$A564,"="&amp;$A3,Concentrado!$B$2:$B564, "=San Luis Potosí")</f>
        <v>17.600000000000001</v>
      </c>
      <c r="E3" s="9">
        <f>SUMIFS(Concentrado!F$2:F564,Concentrado!$A$2:$A564,"="&amp;$A3,Concentrado!$B$2:$B564, "=San Luis Potosí")</f>
        <v>24.338732191112967</v>
      </c>
    </row>
    <row r="4" spans="1:5" x14ac:dyDescent="0.25">
      <c r="A4" s="5">
        <v>2005</v>
      </c>
      <c r="B4" s="7">
        <f>SUMIFS(Concentrado!C$2:C565,Concentrado!$A$2:$A565,"="&amp;$A4,Concentrado!$B$2:$B565, "=San Luis Potosí")</f>
        <v>20922.8</v>
      </c>
      <c r="C4" s="7">
        <f>SUMIFS(Concentrado!D$2:D565,Concentrado!$A$2:$A565,"="&amp;$A4,Concentrado!$B$2:$B565, "=San Luis Potosí")</f>
        <v>4497.5516900000002</v>
      </c>
      <c r="D4" s="9">
        <f>SUMIFS(Concentrado!E$2:E565,Concentrado!$A$2:$A565,"="&amp;$A4,Concentrado!$B$2:$B565, "=San Luis Potosí")</f>
        <v>16.7</v>
      </c>
      <c r="E4" s="9">
        <f>SUMIFS(Concentrado!F$2:F565,Concentrado!$A$2:$A565,"="&amp;$A4,Concentrado!$B$2:$B565, "=San Luis Potosí")</f>
        <v>21.495935964593652</v>
      </c>
    </row>
    <row r="5" spans="1:5" x14ac:dyDescent="0.25">
      <c r="A5" s="5">
        <v>2006</v>
      </c>
      <c r="B5" s="7">
        <f>SUMIFS(Concentrado!C$2:C566,Concentrado!$A$2:$A566,"="&amp;$A5,Concentrado!$B$2:$B566, "=San Luis Potosí")</f>
        <v>23020.3</v>
      </c>
      <c r="C5" s="7">
        <f>SUMIFS(Concentrado!D$2:D566,Concentrado!$A$2:$A566,"="&amp;$A5,Concentrado!$B$2:$B566, "=San Luis Potosí")</f>
        <v>4962.5567499999997</v>
      </c>
      <c r="D5" s="9">
        <f>SUMIFS(Concentrado!E$2:E566,Concentrado!$A$2:$A566,"="&amp;$A5,Concentrado!$B$2:$B566, "=San Luis Potosí")</f>
        <v>16.100000000000001</v>
      </c>
      <c r="E5" s="9">
        <f>SUMIFS(Concentrado!F$2:F566,Concentrado!$A$2:$A566,"="&amp;$A5,Concentrado!$B$2:$B566, "=San Luis Potosí")</f>
        <v>21.557307029013522</v>
      </c>
    </row>
    <row r="6" spans="1:5" x14ac:dyDescent="0.25">
      <c r="A6" s="5">
        <v>2007</v>
      </c>
      <c r="B6" s="7">
        <f>SUMIFS(Concentrado!C$2:C567,Concentrado!$A$2:$A567,"="&amp;$A6,Concentrado!$B$2:$B567, "=San Luis Potosí")</f>
        <v>24649.5</v>
      </c>
      <c r="C6" s="7">
        <f>SUMIFS(Concentrado!D$2:D567,Concentrado!$A$2:$A567,"="&amp;$A6,Concentrado!$B$2:$B567, "=San Luis Potosí")</f>
        <v>5519.6740600000003</v>
      </c>
      <c r="D6" s="9">
        <f>SUMIFS(Concentrado!E$2:E567,Concentrado!$A$2:$A567,"="&amp;$A6,Concentrado!$B$2:$B567, "=San Luis Potosí")</f>
        <v>15.8</v>
      </c>
      <c r="E6" s="9">
        <f>SUMIFS(Concentrado!F$2:F567,Concentrado!$A$2:$A567,"="&amp;$A6,Concentrado!$B$2:$B567, "=San Luis Potosí")</f>
        <v>22.392641067770139</v>
      </c>
    </row>
    <row r="7" spans="1:5" x14ac:dyDescent="0.25">
      <c r="A7" s="5">
        <v>2008</v>
      </c>
      <c r="B7" s="7">
        <f>SUMIFS(Concentrado!C$2:C568,Concentrado!$A$2:$A568,"="&amp;$A7,Concentrado!$B$2:$B568, "=San Luis Potosí")</f>
        <v>38340.9</v>
      </c>
      <c r="C7" s="7">
        <f>SUMIFS(Concentrado!D$2:D568,Concentrado!$A$2:$A568,"="&amp;$A7,Concentrado!$B$2:$B568, "=San Luis Potosí")</f>
        <v>6037.7052999999996</v>
      </c>
      <c r="D7" s="9">
        <f>SUMIFS(Concentrado!E$2:E568,Concentrado!$A$2:$A568,"="&amp;$A7,Concentrado!$B$2:$B568, "=San Luis Potosí")</f>
        <v>15.2</v>
      </c>
      <c r="E7" s="9">
        <f>SUMIFS(Concentrado!F$2:F568,Concentrado!$A$2:$A568,"="&amp;$A7,Concentrado!$B$2:$B568, "=San Luis Potosí")</f>
        <v>15.747427160030151</v>
      </c>
    </row>
    <row r="8" spans="1:5" x14ac:dyDescent="0.25">
      <c r="A8" s="5">
        <v>2009</v>
      </c>
      <c r="B8" s="7">
        <f>SUMIFS(Concentrado!C$2:C569,Concentrado!$A$2:$A569,"="&amp;$A8,Concentrado!$B$2:$B569, "=San Luis Potosí")</f>
        <v>38570.1</v>
      </c>
      <c r="C8" s="7">
        <f>SUMIFS(Concentrado!D$2:D569,Concentrado!$A$2:$A569,"="&amp;$A8,Concentrado!$B$2:$B569, "=San Luis Potosí")</f>
        <v>6423.0797500000008</v>
      </c>
      <c r="D8" s="9">
        <f>SUMIFS(Concentrado!E$2:E569,Concentrado!$A$2:$A569,"="&amp;$A8,Concentrado!$B$2:$B569, "=San Luis Potosí")</f>
        <v>15.2</v>
      </c>
      <c r="E8" s="9">
        <f>SUMIFS(Concentrado!F$2:F569,Concentrado!$A$2:$A569,"="&amp;$A8,Concentrado!$B$2:$B569, "=San Luis Potosí")</f>
        <v>16.653002584903852</v>
      </c>
    </row>
    <row r="9" spans="1:5" x14ac:dyDescent="0.25">
      <c r="A9" s="5">
        <v>2010</v>
      </c>
      <c r="B9" s="7">
        <f>SUMIFS(Concentrado!C$2:C570,Concentrado!$A$2:$A570,"="&amp;$A9,Concentrado!$B$2:$B570, "=San Luis Potosí")</f>
        <v>41445.199999999997</v>
      </c>
      <c r="C9" s="7">
        <f>SUMIFS(Concentrado!D$2:D570,Concentrado!$A$2:$A570,"="&amp;$A9,Concentrado!$B$2:$B570, "=San Luis Potosí")</f>
        <v>7256.7468499999995</v>
      </c>
      <c r="D9" s="9">
        <f>SUMIFS(Concentrado!E$2:E570,Concentrado!$A$2:$A570,"="&amp;$A9,Concentrado!$B$2:$B570, "=San Luis Potosí")</f>
        <v>15.6</v>
      </c>
      <c r="E9" s="9">
        <f>SUMIFS(Concentrado!F$2:F570,Concentrado!$A$2:$A570,"="&amp;$A9,Concentrado!$B$2:$B570, "=San Luis Potosí")</f>
        <v>17.509257646241302</v>
      </c>
    </row>
    <row r="10" spans="1:5" x14ac:dyDescent="0.25">
      <c r="A10" s="5">
        <v>2011</v>
      </c>
      <c r="B10" s="7">
        <f>SUMIFS(Concentrado!C$2:C571,Concentrado!$A$2:$A571,"="&amp;$A10,Concentrado!$B$2:$B571, "=San Luis Potosí")</f>
        <v>44583.7</v>
      </c>
      <c r="C10" s="7">
        <f>SUMIFS(Concentrado!D$2:D571,Concentrado!$A$2:$A571,"="&amp;$A10,Concentrado!$B$2:$B571, "=San Luis Potosí")</f>
        <v>8408.6579600000005</v>
      </c>
      <c r="D10" s="9">
        <f>SUMIFS(Concentrado!E$2:E571,Concentrado!$A$2:$A571,"="&amp;$A10,Concentrado!$B$2:$B571, "=San Luis Potosí")</f>
        <v>15.5</v>
      </c>
      <c r="E10" s="9">
        <f>SUMIFS(Concentrado!F$2:F571,Concentrado!$A$2:$A571,"="&amp;$A10,Concentrado!$B$2:$B571, "=San Luis Potosí")</f>
        <v>18.860386105235772</v>
      </c>
    </row>
    <row r="11" spans="1:5" x14ac:dyDescent="0.25">
      <c r="A11" s="5">
        <v>2012</v>
      </c>
      <c r="B11" s="7">
        <f>SUMIFS(Concentrado!C$2:C572,Concentrado!$A$2:$A572,"="&amp;$A11,Concentrado!$B$2:$B572, "=San Luis Potosí")</f>
        <v>43448.5</v>
      </c>
      <c r="C11" s="7">
        <f>SUMIFS(Concentrado!D$2:D572,Concentrado!$A$2:$A572,"="&amp;$A11,Concentrado!$B$2:$B572, "=San Luis Potosí")</f>
        <v>8712.8592000000008</v>
      </c>
      <c r="D11" s="9">
        <f>SUMIFS(Concentrado!E$2:E572,Concentrado!$A$2:$A572,"="&amp;$A11,Concentrado!$B$2:$B572, "=San Luis Potosí")</f>
        <v>15.8</v>
      </c>
      <c r="E11" s="9">
        <f>SUMIFS(Concentrado!F$2:F572,Concentrado!$A$2:$A572,"="&amp;$A11,Concentrado!$B$2:$B572, "=San Luis Potosí")</f>
        <v>20.053302645660956</v>
      </c>
    </row>
    <row r="12" spans="1:5" x14ac:dyDescent="0.25">
      <c r="A12" s="5">
        <v>2013</v>
      </c>
      <c r="B12" s="7">
        <f>SUMIFS(Concentrado!C$2:C573,Concentrado!$A$2:$A573,"="&amp;$A12,Concentrado!$B$2:$B573, "=San Luis Potosí")</f>
        <v>47679.199999999997</v>
      </c>
      <c r="C12" s="7">
        <f>SUMIFS(Concentrado!D$2:D573,Concentrado!$A$2:$A573,"="&amp;$A12,Concentrado!$B$2:$B573, "=San Luis Potosí")</f>
        <v>9721.7530100000004</v>
      </c>
      <c r="D12" s="9">
        <f>SUMIFS(Concentrado!E$2:E573,Concentrado!$A$2:$A573,"="&amp;$A12,Concentrado!$B$2:$B573, "=San Luis Potosí")</f>
        <v>15.7</v>
      </c>
      <c r="E12" s="9">
        <f>SUMIFS(Concentrado!F$2:F573,Concentrado!$A$2:$A573,"="&amp;$A12,Concentrado!$B$2:$B573, "=San Luis Potosí")</f>
        <v>20.389924768033023</v>
      </c>
    </row>
    <row r="13" spans="1:5" x14ac:dyDescent="0.25">
      <c r="A13" s="5">
        <v>2014</v>
      </c>
      <c r="B13" s="7">
        <f>SUMIFS(Concentrado!C$2:C574,Concentrado!$A$2:$A574,"="&amp;$A13,Concentrado!$B$2:$B574, "=San Luis Potosí")</f>
        <v>48971.7</v>
      </c>
      <c r="C13" s="7">
        <f>SUMIFS(Concentrado!D$2:D574,Concentrado!$A$2:$A574,"="&amp;$A13,Concentrado!$B$2:$B574, "=San Luis Potosí")</f>
        <v>9680.9818799999994</v>
      </c>
      <c r="D13" s="9">
        <f>SUMIFS(Concentrado!E$2:E574,Concentrado!$A$2:$A574,"="&amp;$A13,Concentrado!$B$2:$B574, "=San Luis Potosí")</f>
        <v>14.5</v>
      </c>
      <c r="E13" s="9">
        <f>SUMIFS(Concentrado!F$2:F574,Concentrado!$A$2:$A574,"="&amp;$A13,Concentrado!$B$2:$B574, "=San Luis Potosí")</f>
        <v>19.768523208301939</v>
      </c>
    </row>
    <row r="14" spans="1:5" x14ac:dyDescent="0.25">
      <c r="A14" s="5">
        <v>2015</v>
      </c>
      <c r="B14" s="7">
        <f>SUMIFS(Concentrado!C$2:C575,Concentrado!$A$2:$A575,"="&amp;$A14,Concentrado!$B$2:$B575, "=San Luis Potosí")</f>
        <v>55558.11894</v>
      </c>
      <c r="C14" s="7">
        <f>SUMIFS(Concentrado!D$2:D575,Concentrado!$A$2:$A575,"="&amp;$A14,Concentrado!$B$2:$B575, "=San Luis Potosí")</f>
        <v>9764.1531899999991</v>
      </c>
      <c r="D14" s="9">
        <f>SUMIFS(Concentrado!E$2:E575,Concentrado!$A$2:$A575,"="&amp;$A14,Concentrado!$B$2:$B575, "=San Luis Potosí")</f>
        <v>14.8</v>
      </c>
      <c r="E14" s="9">
        <f>SUMIFS(Concentrado!F$2:F575,Concentrado!$A$2:$A575,"="&amp;$A14,Concentrado!$B$2:$B575, "=San Luis Potosí")</f>
        <v>17.574664830796014</v>
      </c>
    </row>
    <row r="15" spans="1:5" x14ac:dyDescent="0.25">
      <c r="A15" s="5">
        <v>2016</v>
      </c>
      <c r="B15" s="7">
        <f>SUMIFS(Concentrado!C$2:C576,Concentrado!$A$2:$A576,"="&amp;$A15,Concentrado!$B$2:$B576, "=San Luis Potosí")</f>
        <v>56477.329059999996</v>
      </c>
      <c r="C15" s="7">
        <f>SUMIFS(Concentrado!D$2:D576,Concentrado!$A$2:$A576,"="&amp;$A15,Concentrado!$B$2:$B576, "=San Luis Potosí")</f>
        <v>10652.836590000001</v>
      </c>
      <c r="D15" s="9">
        <f>SUMIFS(Concentrado!E$2:E576,Concentrado!$A$2:$A576,"="&amp;$A15,Concentrado!$B$2:$B576, "=San Luis Potosí")</f>
        <v>14.1</v>
      </c>
      <c r="E15" s="9">
        <f>SUMIFS(Concentrado!F$2:F576,Concentrado!$A$2:$A576,"="&amp;$A15,Concentrado!$B$2:$B576, "=San Luis Potosí")</f>
        <v>18.862146576872842</v>
      </c>
    </row>
    <row r="16" spans="1:5" x14ac:dyDescent="0.25">
      <c r="A16" s="5">
        <v>2017</v>
      </c>
      <c r="B16" s="7">
        <f>SUMIFS(Concentrado!C$2:C577,Concentrado!$A$2:$A577,"="&amp;$A16,Concentrado!$B$2:$B577, "=San Luis Potosí")</f>
        <v>59826.744070000001</v>
      </c>
      <c r="C16" s="7">
        <f>SUMIFS(Concentrado!D$2:D577,Concentrado!$A$2:$A577,"="&amp;$A16,Concentrado!$B$2:$B577, "=San Luis Potosí")</f>
        <v>10999.3912</v>
      </c>
      <c r="D16" s="9">
        <f>SUMIFS(Concentrado!E$2:E577,Concentrado!$A$2:$A577,"="&amp;$A16,Concentrado!$B$2:$B577, "=San Luis Potosí")</f>
        <v>15.8</v>
      </c>
      <c r="E16" s="9">
        <f>SUMIFS(Concentrado!F$2:F577,Concentrado!$A$2:$A577,"="&amp;$A16,Concentrado!$B$2:$B577, "=San Luis Potosí")</f>
        <v>18.385408350369552</v>
      </c>
    </row>
    <row r="17" spans="1:5" x14ac:dyDescent="0.25">
      <c r="A17" s="5">
        <v>2018</v>
      </c>
      <c r="B17" s="7">
        <f>SUMIFS(Concentrado!C$2:C578,Concentrado!$A$2:$A578,"="&amp;$A17,Concentrado!$B$2:$B578, "=San Luis Potosí")</f>
        <v>66608.5</v>
      </c>
      <c r="C17" s="7">
        <f>SUMIFS(Concentrado!D$2:D578,Concentrado!$A$2:$A578,"="&amp;$A17,Concentrado!$B$2:$B578, "=San Luis Potosí")</f>
        <v>11393.02081</v>
      </c>
      <c r="D17" s="9">
        <f>SUMIFS(Concentrado!E$2:E578,Concentrado!$A$2:$A578,"="&amp;$A17,Concentrado!$B$2:$B578, "=San Luis Potosí")</f>
        <v>17.100000000000001</v>
      </c>
      <c r="E17" s="9">
        <f>SUMIFS(Concentrado!F$2:F578,Concentrado!$A$2:$A578,"="&amp;$A17,Concentrado!$B$2:$B578, "=San Luis Potosí")</f>
        <v>17.104454851858247</v>
      </c>
    </row>
    <row r="18" spans="1:5" x14ac:dyDescent="0.25">
      <c r="A18" s="5">
        <v>2019</v>
      </c>
      <c r="B18" s="7">
        <f>SUMIFS(Concentrado!C$2:C579,Concentrado!$A$2:$A579,"="&amp;$A18,Concentrado!$B$2:$B579, "=San Luis Potosí")</f>
        <v>64216.7</v>
      </c>
      <c r="C18" s="7">
        <f>SUMIFS(Concentrado!D$2:D579,Concentrado!$A$2:$A579,"="&amp;$A18,Concentrado!$B$2:$B579, "=San Luis Potosí")</f>
        <v>11598.90732</v>
      </c>
      <c r="D18" s="9">
        <f>SUMIFS(Concentrado!E$2:E579,Concentrado!$A$2:$A579,"="&amp;$A18,Concentrado!$B$2:$B579, "=San Luis Potosí")</f>
        <v>15.8</v>
      </c>
      <c r="E18" s="9">
        <f>SUMIFS(Concentrado!F$2:F579,Concentrado!$A$2:$A579,"="&amp;$A18,Concentrado!$B$2:$B579, "=San Luis Potosí")</f>
        <v>18.062135425831599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62</v>
      </c>
    </row>
    <row r="2" spans="1:5" x14ac:dyDescent="0.25">
      <c r="A2" s="5">
        <v>2003</v>
      </c>
      <c r="B2" s="7">
        <f>SUMIFS(Concentrado!C$2:C563,Concentrado!$A$2:$A563,"="&amp;$A2,Concentrado!$B$2:$B563, "=Sinaloa")</f>
        <v>24269.200000000001</v>
      </c>
      <c r="C2" s="7">
        <f>SUMIFS(Concentrado!D$2:D563,Concentrado!$A$2:$A563,"="&amp;$A2,Concentrado!$B$2:$B563, "=Sinaloa")</f>
        <v>4984.2424499999997</v>
      </c>
      <c r="D2" s="9">
        <f>SUMIFS(Concentrado!E$2:E563,Concentrado!$A$2:$A563,"="&amp;$A2,Concentrado!$B$2:$B563, "=Sinaloa")</f>
        <v>15.8</v>
      </c>
      <c r="E2" s="9">
        <f>SUMIFS(Concentrado!F$2:F563,Concentrado!$A$2:$A563,"="&amp;$A2,Concentrado!$B$2:$B563, "=Sinaloa")</f>
        <v>20.537316640021093</v>
      </c>
    </row>
    <row r="3" spans="1:5" x14ac:dyDescent="0.25">
      <c r="A3" s="5">
        <v>2004</v>
      </c>
      <c r="B3" s="7">
        <f>SUMIFS(Concentrado!C$2:C564,Concentrado!$A$2:$A564,"="&amp;$A3,Concentrado!$B$2:$B564, "=Sinaloa")</f>
        <v>24365</v>
      </c>
      <c r="C3" s="7">
        <f>SUMIFS(Concentrado!D$2:D564,Concentrado!$A$2:$A564,"="&amp;$A3,Concentrado!$B$2:$B564, "=Sinaloa")</f>
        <v>6203.4607099999994</v>
      </c>
      <c r="D3" s="9">
        <f>SUMIFS(Concentrado!E$2:E564,Concentrado!$A$2:$A564,"="&amp;$A3,Concentrado!$B$2:$B564, "=Sinaloa")</f>
        <v>17.600000000000001</v>
      </c>
      <c r="E3" s="9">
        <f>SUMIFS(Concentrado!F$2:F564,Concentrado!$A$2:$A564,"="&amp;$A3,Concentrado!$B$2:$B564, "=Sinaloa")</f>
        <v>25.460540570490451</v>
      </c>
    </row>
    <row r="4" spans="1:5" x14ac:dyDescent="0.25">
      <c r="A4" s="5">
        <v>2005</v>
      </c>
      <c r="B4" s="7">
        <f>SUMIFS(Concentrado!C$2:C565,Concentrado!$A$2:$A565,"="&amp;$A4,Concentrado!$B$2:$B565, "=Sinaloa")</f>
        <v>28584.400000000001</v>
      </c>
      <c r="C4" s="7">
        <f>SUMIFS(Concentrado!D$2:D565,Concentrado!$A$2:$A565,"="&amp;$A4,Concentrado!$B$2:$B565, "=Sinaloa")</f>
        <v>5990.1067800000001</v>
      </c>
      <c r="D4" s="9">
        <f>SUMIFS(Concentrado!E$2:E565,Concentrado!$A$2:$A565,"="&amp;$A4,Concentrado!$B$2:$B565, "=Sinaloa")</f>
        <v>16.7</v>
      </c>
      <c r="E4" s="9">
        <f>SUMIFS(Concentrado!F$2:F565,Concentrado!$A$2:$A565,"="&amp;$A4,Concentrado!$B$2:$B565, "=Sinaloa")</f>
        <v>20.955859769664574</v>
      </c>
    </row>
    <row r="5" spans="1:5" x14ac:dyDescent="0.25">
      <c r="A5" s="5">
        <v>2006</v>
      </c>
      <c r="B5" s="7">
        <f>SUMIFS(Concentrado!C$2:C566,Concentrado!$A$2:$A566,"="&amp;$A5,Concentrado!$B$2:$B566, "=Sinaloa")</f>
        <v>31495.4</v>
      </c>
      <c r="C5" s="7">
        <f>SUMIFS(Concentrado!D$2:D566,Concentrado!$A$2:$A566,"="&amp;$A5,Concentrado!$B$2:$B566, "=Sinaloa")</f>
        <v>6298.2770300000002</v>
      </c>
      <c r="D5" s="9">
        <f>SUMIFS(Concentrado!E$2:E566,Concentrado!$A$2:$A566,"="&amp;$A5,Concentrado!$B$2:$B566, "=Sinaloa")</f>
        <v>16.100000000000001</v>
      </c>
      <c r="E5" s="9">
        <f>SUMIFS(Concentrado!F$2:F566,Concentrado!$A$2:$A566,"="&amp;$A5,Concentrado!$B$2:$B566, "=Sinaloa")</f>
        <v>19.997450516583374</v>
      </c>
    </row>
    <row r="6" spans="1:5" x14ac:dyDescent="0.25">
      <c r="A6" s="5">
        <v>2007</v>
      </c>
      <c r="B6" s="7">
        <f>SUMIFS(Concentrado!C$2:C567,Concentrado!$A$2:$A567,"="&amp;$A6,Concentrado!$B$2:$B567, "=Sinaloa")</f>
        <v>30678.1</v>
      </c>
      <c r="C6" s="7">
        <f>SUMIFS(Concentrado!D$2:D567,Concentrado!$A$2:$A567,"="&amp;$A6,Concentrado!$B$2:$B567, "=Sinaloa")</f>
        <v>7060.7062499999993</v>
      </c>
      <c r="D6" s="9">
        <f>SUMIFS(Concentrado!E$2:E567,Concentrado!$A$2:$A567,"="&amp;$A6,Concentrado!$B$2:$B567, "=Sinaloa")</f>
        <v>15.8</v>
      </c>
      <c r="E6" s="9">
        <f>SUMIFS(Concentrado!F$2:F567,Concentrado!$A$2:$A567,"="&amp;$A6,Concentrado!$B$2:$B567, "=Sinaloa")</f>
        <v>23.015461355168672</v>
      </c>
    </row>
    <row r="7" spans="1:5" x14ac:dyDescent="0.25">
      <c r="A7" s="5">
        <v>2008</v>
      </c>
      <c r="B7" s="7">
        <f>SUMIFS(Concentrado!C$2:C568,Concentrado!$A$2:$A568,"="&amp;$A7,Concentrado!$B$2:$B568, "=Sinaloa")</f>
        <v>41012.6</v>
      </c>
      <c r="C7" s="7">
        <f>SUMIFS(Concentrado!D$2:D568,Concentrado!$A$2:$A568,"="&amp;$A7,Concentrado!$B$2:$B568, "=Sinaloa")</f>
        <v>7990.5621899999987</v>
      </c>
      <c r="D7" s="9">
        <f>SUMIFS(Concentrado!E$2:E568,Concentrado!$A$2:$A568,"="&amp;$A7,Concentrado!$B$2:$B568, "=Sinaloa")</f>
        <v>15.2</v>
      </c>
      <c r="E7" s="9">
        <f>SUMIFS(Concentrado!F$2:F568,Concentrado!$A$2:$A568,"="&amp;$A7,Concentrado!$B$2:$B568, "=Sinaloa")</f>
        <v>19.483188556687455</v>
      </c>
    </row>
    <row r="8" spans="1:5" x14ac:dyDescent="0.25">
      <c r="A8" s="5">
        <v>2009</v>
      </c>
      <c r="B8" s="7">
        <f>SUMIFS(Concentrado!C$2:C569,Concentrado!$A$2:$A569,"="&amp;$A8,Concentrado!$B$2:$B569, "=Sinaloa")</f>
        <v>47174.7</v>
      </c>
      <c r="C8" s="7">
        <f>SUMIFS(Concentrado!D$2:D569,Concentrado!$A$2:$A569,"="&amp;$A8,Concentrado!$B$2:$B569, "=Sinaloa")</f>
        <v>8907.9307899999985</v>
      </c>
      <c r="D8" s="9">
        <f>SUMIFS(Concentrado!E$2:E569,Concentrado!$A$2:$A569,"="&amp;$A8,Concentrado!$B$2:$B569, "=Sinaloa")</f>
        <v>15.2</v>
      </c>
      <c r="E8" s="9">
        <f>SUMIFS(Concentrado!F$2:F569,Concentrado!$A$2:$A569,"="&amp;$A8,Concentrado!$B$2:$B569, "=Sinaloa")</f>
        <v>18.882856255577671</v>
      </c>
    </row>
    <row r="9" spans="1:5" x14ac:dyDescent="0.25">
      <c r="A9" s="5">
        <v>2010</v>
      </c>
      <c r="B9" s="7">
        <f>SUMIFS(Concentrado!C$2:C570,Concentrado!$A$2:$A570,"="&amp;$A9,Concentrado!$B$2:$B570, "=Sinaloa")</f>
        <v>44601.4</v>
      </c>
      <c r="C9" s="7">
        <f>SUMIFS(Concentrado!D$2:D570,Concentrado!$A$2:$A570,"="&amp;$A9,Concentrado!$B$2:$B570, "=Sinaloa")</f>
        <v>9370.2326699999994</v>
      </c>
      <c r="D9" s="9">
        <f>SUMIFS(Concentrado!E$2:E570,Concentrado!$A$2:$A570,"="&amp;$A9,Concentrado!$B$2:$B570, "=Sinaloa")</f>
        <v>15.6</v>
      </c>
      <c r="E9" s="9">
        <f>SUMIFS(Concentrado!F$2:F570,Concentrado!$A$2:$A570,"="&amp;$A9,Concentrado!$B$2:$B570, "=Sinaloa")</f>
        <v>21.008830821454033</v>
      </c>
    </row>
    <row r="10" spans="1:5" x14ac:dyDescent="0.25">
      <c r="A10" s="5">
        <v>2011</v>
      </c>
      <c r="B10" s="7">
        <f>SUMIFS(Concentrado!C$2:C571,Concentrado!$A$2:$A571,"="&amp;$A10,Concentrado!$B$2:$B571, "=Sinaloa")</f>
        <v>49342.2</v>
      </c>
      <c r="C10" s="7">
        <f>SUMIFS(Concentrado!D$2:D571,Concentrado!$A$2:$A571,"="&amp;$A10,Concentrado!$B$2:$B571, "=Sinaloa")</f>
        <v>10556.8274</v>
      </c>
      <c r="D10" s="9">
        <f>SUMIFS(Concentrado!E$2:E571,Concentrado!$A$2:$A571,"="&amp;$A10,Concentrado!$B$2:$B571, "=Sinaloa")</f>
        <v>15.5</v>
      </c>
      <c r="E10" s="9">
        <f>SUMIFS(Concentrado!F$2:F571,Concentrado!$A$2:$A571,"="&amp;$A10,Concentrado!$B$2:$B571, "=Sinaloa")</f>
        <v>21.395129118685428</v>
      </c>
    </row>
    <row r="11" spans="1:5" x14ac:dyDescent="0.25">
      <c r="A11" s="5">
        <v>2012</v>
      </c>
      <c r="B11" s="7">
        <f>SUMIFS(Concentrado!C$2:C572,Concentrado!$A$2:$A572,"="&amp;$A11,Concentrado!$B$2:$B572, "=Sinaloa")</f>
        <v>51608.800000000003</v>
      </c>
      <c r="C11" s="7">
        <f>SUMIFS(Concentrado!D$2:D572,Concentrado!$A$2:$A572,"="&amp;$A11,Concentrado!$B$2:$B572, "=Sinaloa")</f>
        <v>10826.707989999999</v>
      </c>
      <c r="D11" s="9">
        <f>SUMIFS(Concentrado!E$2:E572,Concentrado!$A$2:$A572,"="&amp;$A11,Concentrado!$B$2:$B572, "=Sinaloa")</f>
        <v>15.8</v>
      </c>
      <c r="E11" s="9">
        <f>SUMIFS(Concentrado!F$2:F572,Concentrado!$A$2:$A572,"="&amp;$A11,Concentrado!$B$2:$B572, "=Sinaloa")</f>
        <v>20.978414514578905</v>
      </c>
    </row>
    <row r="12" spans="1:5" x14ac:dyDescent="0.25">
      <c r="A12" s="5">
        <v>2013</v>
      </c>
      <c r="B12" s="7">
        <f>SUMIFS(Concentrado!C$2:C573,Concentrado!$A$2:$A573,"="&amp;$A12,Concentrado!$B$2:$B573, "=Sinaloa")</f>
        <v>60615.8</v>
      </c>
      <c r="C12" s="7">
        <f>SUMIFS(Concentrado!D$2:D573,Concentrado!$A$2:$A573,"="&amp;$A12,Concentrado!$B$2:$B573, "=Sinaloa")</f>
        <v>11917.17496</v>
      </c>
      <c r="D12" s="9">
        <f>SUMIFS(Concentrado!E$2:E573,Concentrado!$A$2:$A573,"="&amp;$A12,Concentrado!$B$2:$B573, "=Sinaloa")</f>
        <v>15.7</v>
      </c>
      <c r="E12" s="9">
        <f>SUMIFS(Concentrado!F$2:F573,Concentrado!$A$2:$A573,"="&amp;$A12,Concentrado!$B$2:$B573, "=Sinaloa")</f>
        <v>19.660179293187586</v>
      </c>
    </row>
    <row r="13" spans="1:5" x14ac:dyDescent="0.25">
      <c r="A13" s="5">
        <v>2014</v>
      </c>
      <c r="B13" s="7">
        <f>SUMIFS(Concentrado!C$2:C574,Concentrado!$A$2:$A574,"="&amp;$A13,Concentrado!$B$2:$B574, "=Sinaloa")</f>
        <v>59801.599999999999</v>
      </c>
      <c r="C13" s="7">
        <f>SUMIFS(Concentrado!D$2:D574,Concentrado!$A$2:$A574,"="&amp;$A13,Concentrado!$B$2:$B574, "=Sinaloa")</f>
        <v>12002.52175</v>
      </c>
      <c r="D13" s="9">
        <f>SUMIFS(Concentrado!E$2:E574,Concentrado!$A$2:$A574,"="&amp;$A13,Concentrado!$B$2:$B574, "=Sinaloa")</f>
        <v>14.5</v>
      </c>
      <c r="E13" s="9">
        <f>SUMIFS(Concentrado!F$2:F574,Concentrado!$A$2:$A574,"="&amp;$A13,Concentrado!$B$2:$B574, "=Sinaloa")</f>
        <v>20.070569600144477</v>
      </c>
    </row>
    <row r="14" spans="1:5" x14ac:dyDescent="0.25">
      <c r="A14" s="5">
        <v>2015</v>
      </c>
      <c r="B14" s="7">
        <f>SUMIFS(Concentrado!C$2:C575,Concentrado!$A$2:$A575,"="&amp;$A14,Concentrado!$B$2:$B575, "=Sinaloa")</f>
        <v>64949.02491</v>
      </c>
      <c r="C14" s="7">
        <f>SUMIFS(Concentrado!D$2:D575,Concentrado!$A$2:$A575,"="&amp;$A14,Concentrado!$B$2:$B575, "=Sinaloa")</f>
        <v>12681.85446</v>
      </c>
      <c r="D14" s="9">
        <f>SUMIFS(Concentrado!E$2:E575,Concentrado!$A$2:$A575,"="&amp;$A14,Concentrado!$B$2:$B575, "=Sinaloa")</f>
        <v>14.8</v>
      </c>
      <c r="E14" s="9">
        <f>SUMIFS(Concentrado!F$2:F575,Concentrado!$A$2:$A575,"="&amp;$A14,Concentrado!$B$2:$B575, "=Sinaloa")</f>
        <v>19.525858128853006</v>
      </c>
    </row>
    <row r="15" spans="1:5" x14ac:dyDescent="0.25">
      <c r="A15" s="5">
        <v>2016</v>
      </c>
      <c r="B15" s="7">
        <f>SUMIFS(Concentrado!C$2:C576,Concentrado!$A$2:$A576,"="&amp;$A15,Concentrado!$B$2:$B576, "=Sinaloa")</f>
        <v>64791.360439999997</v>
      </c>
      <c r="C15" s="7">
        <f>SUMIFS(Concentrado!D$2:D576,Concentrado!$A$2:$A576,"="&amp;$A15,Concentrado!$B$2:$B576, "=Sinaloa")</f>
        <v>13257.712020000001</v>
      </c>
      <c r="D15" s="9">
        <f>SUMIFS(Concentrado!E$2:E576,Concentrado!$A$2:$A576,"="&amp;$A15,Concentrado!$B$2:$B576, "=Sinaloa")</f>
        <v>14.1</v>
      </c>
      <c r="E15" s="9">
        <f>SUMIFS(Concentrado!F$2:F576,Concentrado!$A$2:$A576,"="&amp;$A15,Concentrado!$B$2:$B576, "=Sinaloa")</f>
        <v>20.462160278726202</v>
      </c>
    </row>
    <row r="16" spans="1:5" x14ac:dyDescent="0.25">
      <c r="A16" s="5">
        <v>2017</v>
      </c>
      <c r="B16" s="7">
        <f>SUMIFS(Concentrado!C$2:C577,Concentrado!$A$2:$A577,"="&amp;$A16,Concentrado!$B$2:$B577, "=Sinaloa")</f>
        <v>69844.354940000005</v>
      </c>
      <c r="C16" s="7">
        <f>SUMIFS(Concentrado!D$2:D577,Concentrado!$A$2:$A577,"="&amp;$A16,Concentrado!$B$2:$B577, "=Sinaloa")</f>
        <v>12840.28484</v>
      </c>
      <c r="D16" s="9">
        <f>SUMIFS(Concentrado!E$2:E577,Concentrado!$A$2:$A577,"="&amp;$A16,Concentrado!$B$2:$B577, "=Sinaloa")</f>
        <v>15.8</v>
      </c>
      <c r="E16" s="9">
        <f>SUMIFS(Concentrado!F$2:F577,Concentrado!$A$2:$A577,"="&amp;$A16,Concentrado!$B$2:$B577, "=Sinaloa")</f>
        <v>18.38414121088309</v>
      </c>
    </row>
    <row r="17" spans="1:5" x14ac:dyDescent="0.25">
      <c r="A17" s="5">
        <v>2018</v>
      </c>
      <c r="B17" s="7">
        <f>SUMIFS(Concentrado!C$2:C578,Concentrado!$A$2:$A578,"="&amp;$A17,Concentrado!$B$2:$B578, "=Sinaloa")</f>
        <v>77767.600000000006</v>
      </c>
      <c r="C17" s="7">
        <f>SUMIFS(Concentrado!D$2:D578,Concentrado!$A$2:$A578,"="&amp;$A17,Concentrado!$B$2:$B578, "=Sinaloa")</f>
        <v>14320.50013</v>
      </c>
      <c r="D17" s="9">
        <f>SUMIFS(Concentrado!E$2:E578,Concentrado!$A$2:$A578,"="&amp;$A17,Concentrado!$B$2:$B578, "=Sinaloa")</f>
        <v>17.100000000000001</v>
      </c>
      <c r="E17" s="9">
        <f>SUMIFS(Concentrado!F$2:F578,Concentrado!$A$2:$A578,"="&amp;$A17,Concentrado!$B$2:$B578, "=Sinaloa")</f>
        <v>18.414481262119441</v>
      </c>
    </row>
    <row r="18" spans="1:5" x14ac:dyDescent="0.25">
      <c r="A18" s="5">
        <v>2019</v>
      </c>
      <c r="B18" s="7">
        <f>SUMIFS(Concentrado!C$2:C579,Concentrado!$A$2:$A579,"="&amp;$A18,Concentrado!$B$2:$B579, "=Sinaloa")</f>
        <v>73437.100000000006</v>
      </c>
      <c r="C18" s="7">
        <f>SUMIFS(Concentrado!D$2:D579,Concentrado!$A$2:$A579,"="&amp;$A18,Concentrado!$B$2:$B579, "=Sinaloa")</f>
        <v>14472.63148</v>
      </c>
      <c r="D18" s="9">
        <f>SUMIFS(Concentrado!E$2:E579,Concentrado!$A$2:$A579,"="&amp;$A18,Concentrado!$B$2:$B579, "=Sinaloa")</f>
        <v>15.8</v>
      </c>
      <c r="E18" s="9">
        <f>SUMIFS(Concentrado!F$2:F579,Concentrado!$A$2:$A579,"="&amp;$A18,Concentrado!$B$2:$B579, "=Sinaloa")</f>
        <v>19.707520422238893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63</v>
      </c>
    </row>
    <row r="2" spans="1:5" x14ac:dyDescent="0.25">
      <c r="A2" s="5">
        <v>2003</v>
      </c>
      <c r="B2" s="7">
        <f>SUMIFS(Concentrado!C$2:C563,Concentrado!$A$2:$A563,"="&amp;$A2,Concentrado!$B$2:$B563, "=Sonora")</f>
        <v>25782.400000000001</v>
      </c>
      <c r="C2" s="7">
        <f>SUMIFS(Concentrado!D$2:D563,Concentrado!$A$2:$A563,"="&amp;$A2,Concentrado!$B$2:$B563, "=Sonora")</f>
        <v>5217.3524100000004</v>
      </c>
      <c r="D2" s="9">
        <f>SUMIFS(Concentrado!E$2:E563,Concentrado!$A$2:$A563,"="&amp;$A2,Concentrado!$B$2:$B563, "=Sonora")</f>
        <v>15.8</v>
      </c>
      <c r="E2" s="9">
        <f>SUMIFS(Concentrado!F$2:F563,Concentrado!$A$2:$A563,"="&amp;$A2,Concentrado!$B$2:$B563, "=Sonora")</f>
        <v>20.236100634541394</v>
      </c>
    </row>
    <row r="3" spans="1:5" x14ac:dyDescent="0.25">
      <c r="A3" s="5">
        <v>2004</v>
      </c>
      <c r="B3" s="7">
        <f>SUMIFS(Concentrado!C$2:C564,Concentrado!$A$2:$A564,"="&amp;$A3,Concentrado!$B$2:$B564, "=Sonora")</f>
        <v>27180.7</v>
      </c>
      <c r="C3" s="7">
        <f>SUMIFS(Concentrado!D$2:D564,Concentrado!$A$2:$A564,"="&amp;$A3,Concentrado!$B$2:$B564, "=Sonora")</f>
        <v>6011.50378</v>
      </c>
      <c r="D3" s="9">
        <f>SUMIFS(Concentrado!E$2:E564,Concentrado!$A$2:$A564,"="&amp;$A3,Concentrado!$B$2:$B564, "=Sonora")</f>
        <v>17.600000000000001</v>
      </c>
      <c r="E3" s="9">
        <f>SUMIFS(Concentrado!F$2:F564,Concentrado!$A$2:$A564,"="&amp;$A3,Concentrado!$B$2:$B564, "=Sonora")</f>
        <v>22.116810015930422</v>
      </c>
    </row>
    <row r="4" spans="1:5" x14ac:dyDescent="0.25">
      <c r="A4" s="5">
        <v>2005</v>
      </c>
      <c r="B4" s="7">
        <f>SUMIFS(Concentrado!C$2:C565,Concentrado!$A$2:$A565,"="&amp;$A4,Concentrado!$B$2:$B565, "=Sonora")</f>
        <v>30032.2</v>
      </c>
      <c r="C4" s="7">
        <f>SUMIFS(Concentrado!D$2:D565,Concentrado!$A$2:$A565,"="&amp;$A4,Concentrado!$B$2:$B565, "=Sonora")</f>
        <v>6257.3692100000007</v>
      </c>
      <c r="D4" s="9">
        <f>SUMIFS(Concentrado!E$2:E565,Concentrado!$A$2:$A565,"="&amp;$A4,Concentrado!$B$2:$B565, "=Sonora")</f>
        <v>16.7</v>
      </c>
      <c r="E4" s="9">
        <f>SUMIFS(Concentrado!F$2:F565,Concentrado!$A$2:$A565,"="&amp;$A4,Concentrado!$B$2:$B565, "=Sonora")</f>
        <v>20.835533893620848</v>
      </c>
    </row>
    <row r="5" spans="1:5" x14ac:dyDescent="0.25">
      <c r="A5" s="5">
        <v>2006</v>
      </c>
      <c r="B5" s="7">
        <f>SUMIFS(Concentrado!C$2:C566,Concentrado!$A$2:$A566,"="&amp;$A5,Concentrado!$B$2:$B566, "=Sonora")</f>
        <v>34156</v>
      </c>
      <c r="C5" s="7">
        <f>SUMIFS(Concentrado!D$2:D566,Concentrado!$A$2:$A566,"="&amp;$A5,Concentrado!$B$2:$B566, "=Sonora")</f>
        <v>7924.5810899999997</v>
      </c>
      <c r="D5" s="9">
        <f>SUMIFS(Concentrado!E$2:E566,Concentrado!$A$2:$A566,"="&amp;$A5,Concentrado!$B$2:$B566, "=Sonora")</f>
        <v>16.100000000000001</v>
      </c>
      <c r="E5" s="9">
        <f>SUMIFS(Concentrado!F$2:F566,Concentrado!$A$2:$A566,"="&amp;$A5,Concentrado!$B$2:$B566, "=Sonora")</f>
        <v>23.201139155638835</v>
      </c>
    </row>
    <row r="6" spans="1:5" x14ac:dyDescent="0.25">
      <c r="A6" s="5">
        <v>2007</v>
      </c>
      <c r="B6" s="7">
        <f>SUMIFS(Concentrado!C$2:C567,Concentrado!$A$2:$A567,"="&amp;$A6,Concentrado!$B$2:$B567, "=Sonora")</f>
        <v>37520.400000000001</v>
      </c>
      <c r="C6" s="7">
        <f>SUMIFS(Concentrado!D$2:D567,Concentrado!$A$2:$A567,"="&amp;$A6,Concentrado!$B$2:$B567, "=Sonora")</f>
        <v>7242.8673300000009</v>
      </c>
      <c r="D6" s="9">
        <f>SUMIFS(Concentrado!E$2:E567,Concentrado!$A$2:$A567,"="&amp;$A6,Concentrado!$B$2:$B567, "=Sonora")</f>
        <v>15.8</v>
      </c>
      <c r="E6" s="9">
        <f>SUMIFS(Concentrado!F$2:F567,Concentrado!$A$2:$A567,"="&amp;$A6,Concentrado!$B$2:$B567, "=Sonora")</f>
        <v>19.303811606486075</v>
      </c>
    </row>
    <row r="7" spans="1:5" x14ac:dyDescent="0.25">
      <c r="A7" s="5">
        <v>2008</v>
      </c>
      <c r="B7" s="7">
        <f>SUMIFS(Concentrado!C$2:C568,Concentrado!$A$2:$A568,"="&amp;$A7,Concentrado!$B$2:$B568, "=Sonora")</f>
        <v>50755.5</v>
      </c>
      <c r="C7" s="7">
        <f>SUMIFS(Concentrado!D$2:D568,Concentrado!$A$2:$A568,"="&amp;$A7,Concentrado!$B$2:$B568, "=Sonora")</f>
        <v>7955.1593899999998</v>
      </c>
      <c r="D7" s="9">
        <f>SUMIFS(Concentrado!E$2:E568,Concentrado!$A$2:$A568,"="&amp;$A7,Concentrado!$B$2:$B568, "=Sonora")</f>
        <v>15.2</v>
      </c>
      <c r="E7" s="9">
        <f>SUMIFS(Concentrado!F$2:F568,Concentrado!$A$2:$A568,"="&amp;$A7,Concentrado!$B$2:$B568, "=Sonora")</f>
        <v>15.673492311178098</v>
      </c>
    </row>
    <row r="8" spans="1:5" x14ac:dyDescent="0.25">
      <c r="A8" s="5">
        <v>2009</v>
      </c>
      <c r="B8" s="7">
        <f>SUMIFS(Concentrado!C$2:C569,Concentrado!$A$2:$A569,"="&amp;$A8,Concentrado!$B$2:$B569, "=Sonora")</f>
        <v>51709.9</v>
      </c>
      <c r="C8" s="7">
        <f>SUMIFS(Concentrado!D$2:D569,Concentrado!$A$2:$A569,"="&amp;$A8,Concentrado!$B$2:$B569, "=Sonora")</f>
        <v>8681.636559999999</v>
      </c>
      <c r="D8" s="9">
        <f>SUMIFS(Concentrado!E$2:E569,Concentrado!$A$2:$A569,"="&amp;$A8,Concentrado!$B$2:$B569, "=Sonora")</f>
        <v>15.2</v>
      </c>
      <c r="E8" s="9">
        <f>SUMIFS(Concentrado!F$2:F569,Concentrado!$A$2:$A569,"="&amp;$A8,Concentrado!$B$2:$B569, "=Sonora")</f>
        <v>16.789118834111065</v>
      </c>
    </row>
    <row r="9" spans="1:5" x14ac:dyDescent="0.25">
      <c r="A9" s="5">
        <v>2010</v>
      </c>
      <c r="B9" s="7">
        <f>SUMIFS(Concentrado!C$2:C570,Concentrado!$A$2:$A570,"="&amp;$A9,Concentrado!$B$2:$B570, "=Sonora")</f>
        <v>49050.8</v>
      </c>
      <c r="C9" s="7">
        <f>SUMIFS(Concentrado!D$2:D570,Concentrado!$A$2:$A570,"="&amp;$A9,Concentrado!$B$2:$B570, "=Sonora")</f>
        <v>9438.3393699999997</v>
      </c>
      <c r="D9" s="9">
        <f>SUMIFS(Concentrado!E$2:E570,Concentrado!$A$2:$A570,"="&amp;$A9,Concentrado!$B$2:$B570, "=Sonora")</f>
        <v>15.6</v>
      </c>
      <c r="E9" s="9">
        <f>SUMIFS(Concentrado!F$2:F570,Concentrado!$A$2:$A570,"="&amp;$A9,Concentrado!$B$2:$B570, "=Sonora")</f>
        <v>19.241968265553261</v>
      </c>
    </row>
    <row r="10" spans="1:5" x14ac:dyDescent="0.25">
      <c r="A10" s="5">
        <v>2011</v>
      </c>
      <c r="B10" s="7">
        <f>SUMIFS(Concentrado!C$2:C571,Concentrado!$A$2:$A571,"="&amp;$A10,Concentrado!$B$2:$B571, "=Sonora")</f>
        <v>56364.2</v>
      </c>
      <c r="C10" s="7">
        <f>SUMIFS(Concentrado!D$2:D571,Concentrado!$A$2:$A571,"="&amp;$A10,Concentrado!$B$2:$B571, "=Sonora")</f>
        <v>10252.12905</v>
      </c>
      <c r="D10" s="9">
        <f>SUMIFS(Concentrado!E$2:E571,Concentrado!$A$2:$A571,"="&amp;$A10,Concentrado!$B$2:$B571, "=Sonora")</f>
        <v>15.5</v>
      </c>
      <c r="E10" s="9">
        <f>SUMIFS(Concentrado!F$2:F571,Concentrado!$A$2:$A571,"="&amp;$A10,Concentrado!$B$2:$B571, "=Sonora")</f>
        <v>18.189079326948665</v>
      </c>
    </row>
    <row r="11" spans="1:5" x14ac:dyDescent="0.25">
      <c r="A11" s="5">
        <v>2012</v>
      </c>
      <c r="B11" s="7">
        <f>SUMIFS(Concentrado!C$2:C572,Concentrado!$A$2:$A572,"="&amp;$A11,Concentrado!$B$2:$B572, "=Sonora")</f>
        <v>56823.3</v>
      </c>
      <c r="C11" s="7">
        <f>SUMIFS(Concentrado!D$2:D572,Concentrado!$A$2:$A572,"="&amp;$A11,Concentrado!$B$2:$B572, "=Sonora")</f>
        <v>14950.886519999998</v>
      </c>
      <c r="D11" s="9">
        <f>SUMIFS(Concentrado!E$2:E572,Concentrado!$A$2:$A572,"="&amp;$A11,Concentrado!$B$2:$B572, "=Sonora")</f>
        <v>15.8</v>
      </c>
      <c r="E11" s="9">
        <f>SUMIFS(Concentrado!F$2:F572,Concentrado!$A$2:$A572,"="&amp;$A11,Concentrado!$B$2:$B572, "=Sonora")</f>
        <v>26.311190163190094</v>
      </c>
    </row>
    <row r="12" spans="1:5" x14ac:dyDescent="0.25">
      <c r="A12" s="5">
        <v>2013</v>
      </c>
      <c r="B12" s="7">
        <f>SUMIFS(Concentrado!C$2:C573,Concentrado!$A$2:$A573,"="&amp;$A12,Concentrado!$B$2:$B573, "=Sonora")</f>
        <v>64758.8</v>
      </c>
      <c r="C12" s="7">
        <f>SUMIFS(Concentrado!D$2:D573,Concentrado!$A$2:$A573,"="&amp;$A12,Concentrado!$B$2:$B573, "=Sonora")</f>
        <v>17244.262440000002</v>
      </c>
      <c r="D12" s="9">
        <f>SUMIFS(Concentrado!E$2:E573,Concentrado!$A$2:$A573,"="&amp;$A12,Concentrado!$B$2:$B573, "=Sonora")</f>
        <v>15.7</v>
      </c>
      <c r="E12" s="9">
        <f>SUMIFS(Concentrado!F$2:F573,Concentrado!$A$2:$A573,"="&amp;$A12,Concentrado!$B$2:$B573, "=Sonora")</f>
        <v>26.628446543172512</v>
      </c>
    </row>
    <row r="13" spans="1:5" x14ac:dyDescent="0.25">
      <c r="A13" s="5">
        <v>2014</v>
      </c>
      <c r="B13" s="7">
        <f>SUMIFS(Concentrado!C$2:C574,Concentrado!$A$2:$A574,"="&amp;$A13,Concentrado!$B$2:$B574, "=Sonora")</f>
        <v>66648.600000000006</v>
      </c>
      <c r="C13" s="7">
        <f>SUMIFS(Concentrado!D$2:D574,Concentrado!$A$2:$A574,"="&amp;$A13,Concentrado!$B$2:$B574, "=Sonora")</f>
        <v>15450.68201</v>
      </c>
      <c r="D13" s="9">
        <f>SUMIFS(Concentrado!E$2:E574,Concentrado!$A$2:$A574,"="&amp;$A13,Concentrado!$B$2:$B574, "=Sonora")</f>
        <v>14.5</v>
      </c>
      <c r="E13" s="9">
        <f>SUMIFS(Concentrado!F$2:F574,Concentrado!$A$2:$A574,"="&amp;$A13,Concentrado!$B$2:$B574, "=Sonora")</f>
        <v>23.182305419768756</v>
      </c>
    </row>
    <row r="14" spans="1:5" x14ac:dyDescent="0.25">
      <c r="A14" s="5">
        <v>2015</v>
      </c>
      <c r="B14" s="7">
        <f>SUMIFS(Concentrado!C$2:C575,Concentrado!$A$2:$A575,"="&amp;$A14,Concentrado!$B$2:$B575, "=Sonora")</f>
        <v>67113.944149999996</v>
      </c>
      <c r="C14" s="7">
        <f>SUMIFS(Concentrado!D$2:D575,Concentrado!$A$2:$A575,"="&amp;$A14,Concentrado!$B$2:$B575, "=Sonora")</f>
        <v>18910.379110000002</v>
      </c>
      <c r="D14" s="9">
        <f>SUMIFS(Concentrado!E$2:E575,Concentrado!$A$2:$A575,"="&amp;$A14,Concentrado!$B$2:$B575, "=Sonora")</f>
        <v>14.8</v>
      </c>
      <c r="E14" s="9">
        <f>SUMIFS(Concentrado!F$2:F575,Concentrado!$A$2:$A575,"="&amp;$A14,Concentrado!$B$2:$B575, "=Sonora")</f>
        <v>28.176527768559112</v>
      </c>
    </row>
    <row r="15" spans="1:5" x14ac:dyDescent="0.25">
      <c r="A15" s="5">
        <v>2016</v>
      </c>
      <c r="B15" s="7">
        <f>SUMIFS(Concentrado!C$2:C576,Concentrado!$A$2:$A576,"="&amp;$A15,Concentrado!$B$2:$B576, "=Sonora")</f>
        <v>67983.217659999995</v>
      </c>
      <c r="C15" s="7">
        <f>SUMIFS(Concentrado!D$2:D576,Concentrado!$A$2:$A576,"="&amp;$A15,Concentrado!$B$2:$B576, "=Sonora")</f>
        <v>20166.639190000002</v>
      </c>
      <c r="D15" s="9">
        <f>SUMIFS(Concentrado!E$2:E576,Concentrado!$A$2:$A576,"="&amp;$A15,Concentrado!$B$2:$B576, "=Sonora")</f>
        <v>14.1</v>
      </c>
      <c r="E15" s="9">
        <f>SUMIFS(Concentrado!F$2:F576,Concentrado!$A$2:$A576,"="&amp;$A15,Concentrado!$B$2:$B576, "=Sonora")</f>
        <v>29.664143422657769</v>
      </c>
    </row>
    <row r="16" spans="1:5" x14ac:dyDescent="0.25">
      <c r="A16" s="5">
        <v>2017</v>
      </c>
      <c r="B16" s="7">
        <f>SUMIFS(Concentrado!C$2:C577,Concentrado!$A$2:$A577,"="&amp;$A16,Concentrado!$B$2:$B577, "=Sonora")</f>
        <v>67139.208459999994</v>
      </c>
      <c r="C16" s="7">
        <f>SUMIFS(Concentrado!D$2:D577,Concentrado!$A$2:$A577,"="&amp;$A16,Concentrado!$B$2:$B577, "=Sonora")</f>
        <v>17367.550660000001</v>
      </c>
      <c r="D16" s="9">
        <f>SUMIFS(Concentrado!E$2:E577,Concentrado!$A$2:$A577,"="&amp;$A16,Concentrado!$B$2:$B577, "=Sonora")</f>
        <v>15.8</v>
      </c>
      <c r="E16" s="9">
        <f>SUMIFS(Concentrado!F$2:F577,Concentrado!$A$2:$A577,"="&amp;$A16,Concentrado!$B$2:$B577, "=Sonora")</f>
        <v>25.867970532222152</v>
      </c>
    </row>
    <row r="17" spans="1:5" x14ac:dyDescent="0.25">
      <c r="A17" s="5">
        <v>2018</v>
      </c>
      <c r="B17" s="7">
        <f>SUMIFS(Concentrado!C$2:C578,Concentrado!$A$2:$A578,"="&amp;$A17,Concentrado!$B$2:$B578, "=Sonora")</f>
        <v>70472.5</v>
      </c>
      <c r="C17" s="7">
        <f>SUMIFS(Concentrado!D$2:D578,Concentrado!$A$2:$A578,"="&amp;$A17,Concentrado!$B$2:$B578, "=Sonora")</f>
        <v>18343.158920000002</v>
      </c>
      <c r="D17" s="9">
        <f>SUMIFS(Concentrado!E$2:E578,Concentrado!$A$2:$A578,"="&amp;$A17,Concentrado!$B$2:$B578, "=Sonora")</f>
        <v>17.100000000000001</v>
      </c>
      <c r="E17" s="9">
        <f>SUMIFS(Concentrado!F$2:F578,Concentrado!$A$2:$A578,"="&amp;$A17,Concentrado!$B$2:$B578, "=Sonora")</f>
        <v>26.028818219873003</v>
      </c>
    </row>
    <row r="18" spans="1:5" x14ac:dyDescent="0.25">
      <c r="A18" s="5">
        <v>2019</v>
      </c>
      <c r="B18" s="7">
        <f>SUMIFS(Concentrado!C$2:C579,Concentrado!$A$2:$A579,"="&amp;$A18,Concentrado!$B$2:$B579, "=Sonora")</f>
        <v>71515.7</v>
      </c>
      <c r="C18" s="7">
        <f>SUMIFS(Concentrado!D$2:D579,Concentrado!$A$2:$A579,"="&amp;$A18,Concentrado!$B$2:$B579, "=Sonora")</f>
        <v>19958.783799999997</v>
      </c>
      <c r="D18" s="9">
        <f>SUMIFS(Concentrado!E$2:E579,Concentrado!$A$2:$A579,"="&amp;$A18,Concentrado!$B$2:$B579, "=Sonora")</f>
        <v>15.8</v>
      </c>
      <c r="E18" s="9">
        <f>SUMIFS(Concentrado!F$2:F579,Concentrado!$A$2:$A579,"="&amp;$A18,Concentrado!$B$2:$B579, "=Sonora")</f>
        <v>27.908254830757439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64</v>
      </c>
    </row>
    <row r="2" spans="1:5" x14ac:dyDescent="0.25">
      <c r="A2" s="5">
        <v>2003</v>
      </c>
      <c r="B2" s="7">
        <f>SUMIFS(Concentrado!C$2:C563,Concentrado!$A$2:$A563,"="&amp;$A2,Concentrado!$B$2:$B563, "=Tabasco")</f>
        <v>22054.799999999999</v>
      </c>
      <c r="C2" s="7">
        <f>SUMIFS(Concentrado!D$2:D563,Concentrado!$A$2:$A563,"="&amp;$A2,Concentrado!$B$2:$B563, "=Tabasco")</f>
        <v>4671.5755499999996</v>
      </c>
      <c r="D2" s="9">
        <f>SUMIFS(Concentrado!E$2:E563,Concentrado!$A$2:$A563,"="&amp;$A2,Concentrado!$B$2:$B563, "=Tabasco")</f>
        <v>15.8</v>
      </c>
      <c r="E2" s="9">
        <f>SUMIFS(Concentrado!F$2:F563,Concentrado!$A$2:$A563,"="&amp;$A2,Concentrado!$B$2:$B563, "=Tabasco")</f>
        <v>21.181672697099948</v>
      </c>
    </row>
    <row r="3" spans="1:5" x14ac:dyDescent="0.25">
      <c r="A3" s="5">
        <v>2004</v>
      </c>
      <c r="B3" s="7">
        <f>SUMIFS(Concentrado!C$2:C564,Concentrado!$A$2:$A564,"="&amp;$A3,Concentrado!$B$2:$B564, "=Tabasco")</f>
        <v>26033.9</v>
      </c>
      <c r="C3" s="7">
        <f>SUMIFS(Concentrado!D$2:D564,Concentrado!$A$2:$A564,"="&amp;$A3,Concentrado!$B$2:$B564, "=Tabasco")</f>
        <v>6420.0325200000007</v>
      </c>
      <c r="D3" s="9">
        <f>SUMIFS(Concentrado!E$2:E564,Concentrado!$A$2:$A564,"="&amp;$A3,Concentrado!$B$2:$B564, "=Tabasco")</f>
        <v>17.600000000000001</v>
      </c>
      <c r="E3" s="9">
        <f>SUMIFS(Concentrado!F$2:F564,Concentrado!$A$2:$A564,"="&amp;$A3,Concentrado!$B$2:$B564, "=Tabasco")</f>
        <v>24.660279558575553</v>
      </c>
    </row>
    <row r="4" spans="1:5" x14ac:dyDescent="0.25">
      <c r="A4" s="5">
        <v>2005</v>
      </c>
      <c r="B4" s="7">
        <f>SUMIFS(Concentrado!C$2:C565,Concentrado!$A$2:$A565,"="&amp;$A4,Concentrado!$B$2:$B565, "=Tabasco")</f>
        <v>28213.200000000001</v>
      </c>
      <c r="C4" s="7">
        <f>SUMIFS(Concentrado!D$2:D565,Concentrado!$A$2:$A565,"="&amp;$A4,Concentrado!$B$2:$B565, "=Tabasco")</f>
        <v>8952.1070299999992</v>
      </c>
      <c r="D4" s="9">
        <f>SUMIFS(Concentrado!E$2:E565,Concentrado!$A$2:$A565,"="&amp;$A4,Concentrado!$B$2:$B565, "=Tabasco")</f>
        <v>16.7</v>
      </c>
      <c r="E4" s="9">
        <f>SUMIFS(Concentrado!F$2:F565,Concentrado!$A$2:$A565,"="&amp;$A4,Concentrado!$B$2:$B565, "=Tabasco")</f>
        <v>31.73020795230601</v>
      </c>
    </row>
    <row r="5" spans="1:5" x14ac:dyDescent="0.25">
      <c r="A5" s="5">
        <v>2006</v>
      </c>
      <c r="B5" s="7">
        <f>SUMIFS(Concentrado!C$2:C566,Concentrado!$A$2:$A566,"="&amp;$A5,Concentrado!$B$2:$B566, "=Tabasco")</f>
        <v>28135.5</v>
      </c>
      <c r="C5" s="7">
        <f>SUMIFS(Concentrado!D$2:D566,Concentrado!$A$2:$A566,"="&amp;$A5,Concentrado!$B$2:$B566, "=Tabasco")</f>
        <v>9288.6149499999992</v>
      </c>
      <c r="D5" s="9">
        <f>SUMIFS(Concentrado!E$2:E566,Concentrado!$A$2:$A566,"="&amp;$A5,Concentrado!$B$2:$B566, "=Tabasco")</f>
        <v>16.100000000000001</v>
      </c>
      <c r="E5" s="9">
        <f>SUMIFS(Concentrado!F$2:F566,Concentrado!$A$2:$A566,"="&amp;$A5,Concentrado!$B$2:$B566, "=Tabasco")</f>
        <v>33.013861313998326</v>
      </c>
    </row>
    <row r="6" spans="1:5" x14ac:dyDescent="0.25">
      <c r="A6" s="5">
        <v>2007</v>
      </c>
      <c r="B6" s="7">
        <f>SUMIFS(Concentrado!C$2:C567,Concentrado!$A$2:$A567,"="&amp;$A6,Concentrado!$B$2:$B567, "=Tabasco")</f>
        <v>38400.699999999997</v>
      </c>
      <c r="C6" s="7">
        <f>SUMIFS(Concentrado!D$2:D567,Concentrado!$A$2:$A567,"="&amp;$A6,Concentrado!$B$2:$B567, "=Tabasco")</f>
        <v>8425.1230400000004</v>
      </c>
      <c r="D6" s="9">
        <f>SUMIFS(Concentrado!E$2:E567,Concentrado!$A$2:$A567,"="&amp;$A6,Concentrado!$B$2:$B567, "=Tabasco")</f>
        <v>15.8</v>
      </c>
      <c r="E6" s="9">
        <f>SUMIFS(Concentrado!F$2:F567,Concentrado!$A$2:$A567,"="&amp;$A6,Concentrado!$B$2:$B567, "=Tabasco")</f>
        <v>21.940024634967596</v>
      </c>
    </row>
    <row r="7" spans="1:5" x14ac:dyDescent="0.25">
      <c r="A7" s="5">
        <v>2008</v>
      </c>
      <c r="B7" s="7">
        <f>SUMIFS(Concentrado!C$2:C568,Concentrado!$A$2:$A568,"="&amp;$A7,Concentrado!$B$2:$B568, "=Tabasco")</f>
        <v>44658.9</v>
      </c>
      <c r="C7" s="7">
        <f>SUMIFS(Concentrado!D$2:D568,Concentrado!$A$2:$A568,"="&amp;$A7,Concentrado!$B$2:$B568, "=Tabasco")</f>
        <v>8864.9229799999994</v>
      </c>
      <c r="D7" s="9">
        <f>SUMIFS(Concentrado!E$2:E568,Concentrado!$A$2:$A568,"="&amp;$A7,Concentrado!$B$2:$B568, "=Tabasco")</f>
        <v>15.2</v>
      </c>
      <c r="E7" s="9">
        <f>SUMIFS(Concentrado!F$2:F568,Concentrado!$A$2:$A568,"="&amp;$A7,Concentrado!$B$2:$B568, "=Tabasco")</f>
        <v>19.850294073521738</v>
      </c>
    </row>
    <row r="8" spans="1:5" x14ac:dyDescent="0.25">
      <c r="A8" s="5">
        <v>2009</v>
      </c>
      <c r="B8" s="7">
        <f>SUMIFS(Concentrado!C$2:C569,Concentrado!$A$2:$A569,"="&amp;$A8,Concentrado!$B$2:$B569, "=Tabasco")</f>
        <v>82077.899999999994</v>
      </c>
      <c r="C8" s="7">
        <f>SUMIFS(Concentrado!D$2:D569,Concentrado!$A$2:$A569,"="&amp;$A8,Concentrado!$B$2:$B569, "=Tabasco")</f>
        <v>8920.9114300000001</v>
      </c>
      <c r="D8" s="9">
        <f>SUMIFS(Concentrado!E$2:E569,Concentrado!$A$2:$A569,"="&amp;$A8,Concentrado!$B$2:$B569, "=Tabasco")</f>
        <v>15.2</v>
      </c>
      <c r="E8" s="9">
        <f>SUMIFS(Concentrado!F$2:F569,Concentrado!$A$2:$A569,"="&amp;$A8,Concentrado!$B$2:$B569, "=Tabasco")</f>
        <v>10.868834887344828</v>
      </c>
    </row>
    <row r="9" spans="1:5" x14ac:dyDescent="0.25">
      <c r="A9" s="5">
        <v>2010</v>
      </c>
      <c r="B9" s="7">
        <f>SUMIFS(Concentrado!C$2:C570,Concentrado!$A$2:$A570,"="&amp;$A9,Concentrado!$B$2:$B570, "=Tabasco")</f>
        <v>86534.8</v>
      </c>
      <c r="C9" s="7">
        <f>SUMIFS(Concentrado!D$2:D570,Concentrado!$A$2:$A570,"="&amp;$A9,Concentrado!$B$2:$B570, "=Tabasco")</f>
        <v>9338.9827399999995</v>
      </c>
      <c r="D9" s="9">
        <f>SUMIFS(Concentrado!E$2:E570,Concentrado!$A$2:$A570,"="&amp;$A9,Concentrado!$B$2:$B570, "=Tabasco")</f>
        <v>15.6</v>
      </c>
      <c r="E9" s="9">
        <f>SUMIFS(Concentrado!F$2:F570,Concentrado!$A$2:$A570,"="&amp;$A9,Concentrado!$B$2:$B570, "=Tabasco")</f>
        <v>10.79217001714917</v>
      </c>
    </row>
    <row r="10" spans="1:5" x14ac:dyDescent="0.25">
      <c r="A10" s="5">
        <v>2011</v>
      </c>
      <c r="B10" s="7">
        <f>SUMIFS(Concentrado!C$2:C571,Concentrado!$A$2:$A571,"="&amp;$A10,Concentrado!$B$2:$B571, "=Tabasco")</f>
        <v>85795.1</v>
      </c>
      <c r="C10" s="7">
        <f>SUMIFS(Concentrado!D$2:D571,Concentrado!$A$2:$A571,"="&amp;$A10,Concentrado!$B$2:$B571, "=Tabasco")</f>
        <v>10729.502759999999</v>
      </c>
      <c r="D10" s="9">
        <f>SUMIFS(Concentrado!E$2:E571,Concentrado!$A$2:$A571,"="&amp;$A10,Concentrado!$B$2:$B571, "=Tabasco")</f>
        <v>15.5</v>
      </c>
      <c r="E10" s="9">
        <f>SUMIFS(Concentrado!F$2:F571,Concentrado!$A$2:$A571,"="&amp;$A10,Concentrado!$B$2:$B571, "=Tabasco")</f>
        <v>12.505962181989414</v>
      </c>
    </row>
    <row r="11" spans="1:5" x14ac:dyDescent="0.25">
      <c r="A11" s="5">
        <v>2012</v>
      </c>
      <c r="B11" s="7">
        <f>SUMIFS(Concentrado!C$2:C572,Concentrado!$A$2:$A572,"="&amp;$A11,Concentrado!$B$2:$B572, "=Tabasco")</f>
        <v>124528.7</v>
      </c>
      <c r="C11" s="7">
        <f>SUMIFS(Concentrado!D$2:D572,Concentrado!$A$2:$A572,"="&amp;$A11,Concentrado!$B$2:$B572, "=Tabasco")</f>
        <v>10667.89661</v>
      </c>
      <c r="D11" s="9">
        <f>SUMIFS(Concentrado!E$2:E572,Concentrado!$A$2:$A572,"="&amp;$A11,Concentrado!$B$2:$B572, "=Tabasco")</f>
        <v>15.8</v>
      </c>
      <c r="E11" s="9">
        <f>SUMIFS(Concentrado!F$2:F572,Concentrado!$A$2:$A572,"="&amp;$A11,Concentrado!$B$2:$B572, "=Tabasco")</f>
        <v>8.5666168602097343</v>
      </c>
    </row>
    <row r="12" spans="1:5" x14ac:dyDescent="0.25">
      <c r="A12" s="5">
        <v>2013</v>
      </c>
      <c r="B12" s="7">
        <f>SUMIFS(Concentrado!C$2:C573,Concentrado!$A$2:$A573,"="&amp;$A12,Concentrado!$B$2:$B573, "=Tabasco")</f>
        <v>178508.6</v>
      </c>
      <c r="C12" s="7">
        <f>SUMIFS(Concentrado!D$2:D573,Concentrado!$A$2:$A573,"="&amp;$A12,Concentrado!$B$2:$B573, "=Tabasco")</f>
        <v>11564.82526</v>
      </c>
      <c r="D12" s="9">
        <f>SUMIFS(Concentrado!E$2:E573,Concentrado!$A$2:$A573,"="&amp;$A12,Concentrado!$B$2:$B573, "=Tabasco")</f>
        <v>15.7</v>
      </c>
      <c r="E12" s="9">
        <f>SUMIFS(Concentrado!F$2:F573,Concentrado!$A$2:$A573,"="&amp;$A12,Concentrado!$B$2:$B573, "=Tabasco")</f>
        <v>6.4785815697394975</v>
      </c>
    </row>
    <row r="13" spans="1:5" x14ac:dyDescent="0.25">
      <c r="A13" s="5">
        <v>2014</v>
      </c>
      <c r="B13" s="7">
        <f>SUMIFS(Concentrado!C$2:C574,Concentrado!$A$2:$A574,"="&amp;$A13,Concentrado!$B$2:$B574, "=Tabasco")</f>
        <v>167271.20000000001</v>
      </c>
      <c r="C13" s="7">
        <f>SUMIFS(Concentrado!D$2:D574,Concentrado!$A$2:$A574,"="&amp;$A13,Concentrado!$B$2:$B574, "=Tabasco")</f>
        <v>11194.496639999999</v>
      </c>
      <c r="D13" s="9">
        <f>SUMIFS(Concentrado!E$2:E574,Concentrado!$A$2:$A574,"="&amp;$A13,Concentrado!$B$2:$B574, "=Tabasco")</f>
        <v>14.5</v>
      </c>
      <c r="E13" s="9">
        <f>SUMIFS(Concentrado!F$2:F574,Concentrado!$A$2:$A574,"="&amp;$A13,Concentrado!$B$2:$B574, "=Tabasco")</f>
        <v>6.6924232264729362</v>
      </c>
    </row>
    <row r="14" spans="1:5" x14ac:dyDescent="0.25">
      <c r="A14" s="5">
        <v>2015</v>
      </c>
      <c r="B14" s="7">
        <f>SUMIFS(Concentrado!C$2:C575,Concentrado!$A$2:$A575,"="&amp;$A14,Concentrado!$B$2:$B575, "=Tabasco")</f>
        <v>118373.34779</v>
      </c>
      <c r="C14" s="7">
        <f>SUMIFS(Concentrado!D$2:D575,Concentrado!$A$2:$A575,"="&amp;$A14,Concentrado!$B$2:$B575, "=Tabasco")</f>
        <v>11980.46514</v>
      </c>
      <c r="D14" s="9">
        <f>SUMIFS(Concentrado!E$2:E575,Concentrado!$A$2:$A575,"="&amp;$A14,Concentrado!$B$2:$B575, "=Tabasco")</f>
        <v>14.8</v>
      </c>
      <c r="E14" s="9">
        <f>SUMIFS(Concentrado!F$2:F575,Concentrado!$A$2:$A575,"="&amp;$A14,Concentrado!$B$2:$B575, "=Tabasco")</f>
        <v>10.120914347420435</v>
      </c>
    </row>
    <row r="15" spans="1:5" x14ac:dyDescent="0.25">
      <c r="A15" s="5">
        <v>2016</v>
      </c>
      <c r="B15" s="7">
        <f>SUMIFS(Concentrado!C$2:C576,Concentrado!$A$2:$A576,"="&amp;$A15,Concentrado!$B$2:$B576, "=Tabasco")</f>
        <v>104866.86321</v>
      </c>
      <c r="C15" s="7">
        <f>SUMIFS(Concentrado!D$2:D576,Concentrado!$A$2:$A576,"="&amp;$A15,Concentrado!$B$2:$B576, "=Tabasco")</f>
        <v>12713.506789999999</v>
      </c>
      <c r="D15" s="9">
        <f>SUMIFS(Concentrado!E$2:E576,Concentrado!$A$2:$A576,"="&amp;$A15,Concentrado!$B$2:$B576, "=Tabasco")</f>
        <v>14.1</v>
      </c>
      <c r="E15" s="9">
        <f>SUMIFS(Concentrado!F$2:F576,Concentrado!$A$2:$A576,"="&amp;$A15,Concentrado!$B$2:$B576, "=Tabasco")</f>
        <v>12.123473899033964</v>
      </c>
    </row>
    <row r="16" spans="1:5" x14ac:dyDescent="0.25">
      <c r="A16" s="5">
        <v>2017</v>
      </c>
      <c r="B16" s="7">
        <f>SUMIFS(Concentrado!C$2:C577,Concentrado!$A$2:$A577,"="&amp;$A16,Concentrado!$B$2:$B577, "=Tabasco")</f>
        <v>94262.523369999995</v>
      </c>
      <c r="C16" s="7">
        <f>SUMIFS(Concentrado!D$2:D577,Concentrado!$A$2:$A577,"="&amp;$A16,Concentrado!$B$2:$B577, "=Tabasco")</f>
        <v>12915.753630000001</v>
      </c>
      <c r="D16" s="9">
        <f>SUMIFS(Concentrado!E$2:E577,Concentrado!$A$2:$A577,"="&amp;$A16,Concentrado!$B$2:$B577, "=Tabasco")</f>
        <v>15.8</v>
      </c>
      <c r="E16" s="9">
        <f>SUMIFS(Concentrado!F$2:F577,Concentrado!$A$2:$A577,"="&amp;$A16,Concentrado!$B$2:$B577, "=Tabasco")</f>
        <v>13.701896754135239</v>
      </c>
    </row>
    <row r="17" spans="1:5" x14ac:dyDescent="0.25">
      <c r="A17" s="5">
        <v>2018</v>
      </c>
      <c r="B17" s="7">
        <f>SUMIFS(Concentrado!C$2:C578,Concentrado!$A$2:$A578,"="&amp;$A17,Concentrado!$B$2:$B578, "=Tabasco")</f>
        <v>111506.5</v>
      </c>
      <c r="C17" s="7">
        <f>SUMIFS(Concentrado!D$2:D578,Concentrado!$A$2:$A578,"="&amp;$A17,Concentrado!$B$2:$B578, "=Tabasco")</f>
        <v>12844.73035</v>
      </c>
      <c r="D17" s="9">
        <f>SUMIFS(Concentrado!E$2:E578,Concentrado!$A$2:$A578,"="&amp;$A17,Concentrado!$B$2:$B578, "=Tabasco")</f>
        <v>17.100000000000001</v>
      </c>
      <c r="E17" s="9">
        <f>SUMIFS(Concentrado!F$2:F578,Concentrado!$A$2:$A578,"="&amp;$A17,Concentrado!$B$2:$B578, "=Tabasco")</f>
        <v>11.519266006914394</v>
      </c>
    </row>
    <row r="18" spans="1:5" x14ac:dyDescent="0.25">
      <c r="A18" s="5">
        <v>2019</v>
      </c>
      <c r="B18" s="7">
        <f>SUMIFS(Concentrado!C$2:C579,Concentrado!$A$2:$A579,"="&amp;$A18,Concentrado!$B$2:$B579, "=Tabasco")</f>
        <v>123291.2</v>
      </c>
      <c r="C18" s="7">
        <f>SUMIFS(Concentrado!D$2:D579,Concentrado!$A$2:$A579,"="&amp;$A18,Concentrado!$B$2:$B579, "=Tabasco")</f>
        <v>14258.40323</v>
      </c>
      <c r="D18" s="9">
        <f>SUMIFS(Concentrado!E$2:E579,Concentrado!$A$2:$A579,"="&amp;$A18,Concentrado!$B$2:$B579, "=Tabasco")</f>
        <v>15.8</v>
      </c>
      <c r="E18" s="9">
        <f>SUMIFS(Concentrado!F$2:F579,Concentrado!$A$2:$A579,"="&amp;$A18,Concentrado!$B$2:$B579, "=Tabasco")</f>
        <v>11.564818275756908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85.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39</v>
      </c>
    </row>
    <row r="2" spans="1:5" x14ac:dyDescent="0.25">
      <c r="A2" s="5">
        <v>2003</v>
      </c>
      <c r="B2" s="7">
        <f>SUMIFS(Concentrado!C$2:C$563,Concentrado!$A$2:$A$563,"="&amp;$A2,Concentrado!$B$2:$B$563, "=Aguascalientes")</f>
        <v>10405.200000000001</v>
      </c>
      <c r="C2" s="7">
        <f>SUMIFS(Concentrado!D$2:D$563,Concentrado!$A$2:$A$563,"="&amp;$A2,Concentrado!$B$2:$B$563, "=Aguascalientes")</f>
        <v>2213.8592099999996</v>
      </c>
      <c r="D2" s="9">
        <f>SUMIFS(Concentrado!E$2:E$563,Concentrado!$A$2:$A$563,"="&amp;$A2,Concentrado!$B$2:$B$563, "=Aguascalientes")</f>
        <v>15.8</v>
      </c>
      <c r="E2" s="9">
        <f>SUMIFS(Concentrado!F$2:F$563,Concentrado!$A$2:$A$563,"="&amp;$A2,Concentrado!$B$2:$B$563, "=Aguascalientes")</f>
        <v>21.276469553684692</v>
      </c>
    </row>
    <row r="3" spans="1:5" x14ac:dyDescent="0.25">
      <c r="A3" s="5">
        <v>2004</v>
      </c>
      <c r="B3" s="7">
        <f>SUMIFS(Concentrado!C$2:C$563,Concentrado!$A$2:$A$563,"="&amp;$A3,Concentrado!$B$2:$B$563, "=Aguascalientes")</f>
        <v>12411.9</v>
      </c>
      <c r="C3" s="7">
        <f>SUMIFS(Concentrado!D$2:D$563,Concentrado!$A$2:$A$563,"="&amp;$A3,Concentrado!$B$2:$B$563, "=Aguascalientes")</f>
        <v>2602.5389799999998</v>
      </c>
      <c r="D3" s="9">
        <f>SUMIFS(Concentrado!E$2:E$563,Concentrado!$A$2:$A$563,"="&amp;$A3,Concentrado!$B$2:$B$563, "=Aguascalientes")</f>
        <v>17.600000000000001</v>
      </c>
      <c r="E3" s="9">
        <f>SUMIFS(Concentrado!F$2:F$563,Concentrado!$A$2:$A$563,"="&amp;$A3,Concentrado!$B$2:$B$563, "=Aguascalientes")</f>
        <v>20.968094973372327</v>
      </c>
    </row>
    <row r="4" spans="1:5" x14ac:dyDescent="0.25">
      <c r="A4" s="5">
        <v>2005</v>
      </c>
      <c r="B4" s="7">
        <f>SUMIFS(Concentrado!C$2:C$563,Concentrado!$A$2:$A$563,"="&amp;$A4,Concentrado!$B$2:$B$563, "=Aguascalientes")</f>
        <v>13674.3</v>
      </c>
      <c r="C4" s="7">
        <f>SUMIFS(Concentrado!D$2:D$563,Concentrado!$A$2:$A$563,"="&amp;$A4,Concentrado!$B$2:$B$563, "=Aguascalientes")</f>
        <v>2695.5945199999996</v>
      </c>
      <c r="D4" s="9">
        <f>SUMIFS(Concentrado!E$2:E$563,Concentrado!$A$2:$A$563,"="&amp;$A4,Concentrado!$B$2:$B$563, "=Aguascalientes")</f>
        <v>16.7</v>
      </c>
      <c r="E4" s="9">
        <f>SUMIFS(Concentrado!F$2:F$563,Concentrado!$A$2:$A$563,"="&amp;$A4,Concentrado!$B$2:$B$563, "=Aguascalientes")</f>
        <v>19.71285199242374</v>
      </c>
    </row>
    <row r="5" spans="1:5" x14ac:dyDescent="0.25">
      <c r="A5" s="5">
        <v>2006</v>
      </c>
      <c r="B5" s="7">
        <f>SUMIFS(Concentrado!C$2:C$563,Concentrado!$A$2:$A$563,"="&amp;$A5,Concentrado!$B$2:$B$563, "=Aguascalientes")</f>
        <v>12642.3</v>
      </c>
      <c r="C5" s="7">
        <f>SUMIFS(Concentrado!D$2:D$563,Concentrado!$A$2:$A$563,"="&amp;$A5,Concentrado!$B$2:$B$563, "=Aguascalientes")</f>
        <v>2919.7903099999999</v>
      </c>
      <c r="D5" s="9">
        <f>SUMIFS(Concentrado!E$2:E$563,Concentrado!$A$2:$A$563,"="&amp;$A5,Concentrado!$B$2:$B$563, "=Aguascalientes")</f>
        <v>16.100000000000001</v>
      </c>
      <c r="E5" s="9">
        <f>SUMIFS(Concentrado!F$2:F$563,Concentrado!$A$2:$A$563,"="&amp;$A5,Concentrado!$B$2:$B$563, "=Aguascalientes")</f>
        <v>23.095404396351928</v>
      </c>
    </row>
    <row r="6" spans="1:5" x14ac:dyDescent="0.25">
      <c r="A6" s="5">
        <v>2007</v>
      </c>
      <c r="B6" s="7">
        <f>SUMIFS(Concentrado!C$2:C$563,Concentrado!$A$2:$A$563,"="&amp;$A6,Concentrado!$B$2:$B$563, "=Aguascalientes")</f>
        <v>14600.4</v>
      </c>
      <c r="C6" s="7">
        <f>SUMIFS(Concentrado!D$2:D$563,Concentrado!$A$2:$A$563,"="&amp;$A6,Concentrado!$B$2:$B$563, "=Aguascalientes")</f>
        <v>3197.9288900000001</v>
      </c>
      <c r="D6" s="9">
        <f>SUMIFS(Concentrado!E$2:E$563,Concentrado!$A$2:$A$563,"="&amp;$A6,Concentrado!$B$2:$B$563, "=Aguascalientes")</f>
        <v>15.8</v>
      </c>
      <c r="E6" s="9">
        <f>SUMIFS(Concentrado!F$2:F$563,Concentrado!$A$2:$A$563,"="&amp;$A6,Concentrado!$B$2:$B$563, "=Aguascalientes")</f>
        <v>21.903022451439689</v>
      </c>
    </row>
    <row r="7" spans="1:5" x14ac:dyDescent="0.25">
      <c r="A7" s="5">
        <v>2008</v>
      </c>
      <c r="B7" s="7">
        <f>SUMIFS(Concentrado!C$2:C$563,Concentrado!$A$2:$A$563,"="&amp;$A7,Concentrado!$B$2:$B$563, "=Aguascalientes")</f>
        <v>15653.9</v>
      </c>
      <c r="C7" s="7">
        <f>SUMIFS(Concentrado!D$2:D$563,Concentrado!$A$2:$A$563,"="&amp;$A7,Concentrado!$B$2:$B$563, "=Aguascalientes")</f>
        <v>3557.6633999999995</v>
      </c>
      <c r="D7" s="9">
        <f>SUMIFS(Concentrado!E$2:E$563,Concentrado!$A$2:$A$563,"="&amp;$A7,Concentrado!$B$2:$B$563, "=Aguascalientes")</f>
        <v>15.2</v>
      </c>
      <c r="E7" s="9">
        <f>SUMIFS(Concentrado!F$2:F$563,Concentrado!$A$2:$A$563,"="&amp;$A7,Concentrado!$B$2:$B$563, "=Aguascalientes")</f>
        <v>22.727009882521283</v>
      </c>
    </row>
    <row r="8" spans="1:5" x14ac:dyDescent="0.25">
      <c r="A8" s="5">
        <v>2009</v>
      </c>
      <c r="B8" s="7">
        <f>SUMIFS(Concentrado!C$2:C$563,Concentrado!$A$2:$A$563,"="&amp;$A8,Concentrado!$B$2:$B$563, "=Aguascalientes")</f>
        <v>16206.4</v>
      </c>
      <c r="C8" s="7">
        <f>SUMIFS(Concentrado!D$2:D$563,Concentrado!$A$2:$A$563,"="&amp;$A8,Concentrado!$B$2:$B$563, "=Aguascalientes")</f>
        <v>4289.0558999999994</v>
      </c>
      <c r="D8" s="9">
        <f>SUMIFS(Concentrado!E$2:E$563,Concentrado!$A$2:$A$563,"="&amp;$A8,Concentrado!$B$2:$B$563, "=Aguascalientes")</f>
        <v>15.2</v>
      </c>
      <c r="E8" s="9">
        <f>SUMIFS(Concentrado!F$2:F$563,Concentrado!$A$2:$A$563,"="&amp;$A8,Concentrado!$B$2:$B$563, "=Aguascalientes")</f>
        <v>26.465198316714382</v>
      </c>
    </row>
    <row r="9" spans="1:5" x14ac:dyDescent="0.25">
      <c r="A9" s="5">
        <v>2010</v>
      </c>
      <c r="B9" s="7">
        <f>SUMIFS(Concentrado!C$2:C$563,Concentrado!$A$2:$A$563,"="&amp;$A9,Concentrado!$B$2:$B$563, "=Aguascalientes")</f>
        <v>16158.3</v>
      </c>
      <c r="C9" s="7">
        <f>SUMIFS(Concentrado!D$2:D$563,Concentrado!$A$2:$A$563,"="&amp;$A9,Concentrado!$B$2:$B$563, "=Aguascalientes")</f>
        <v>4338.1502799999998</v>
      </c>
      <c r="D9" s="9">
        <f>SUMIFS(Concentrado!E$2:E$563,Concentrado!$A$2:$A$563,"="&amp;$A9,Concentrado!$B$2:$B$563, "=Aguascalientes")</f>
        <v>15.6</v>
      </c>
      <c r="E9" s="9">
        <f>SUMIFS(Concentrado!F$2:F$563,Concentrado!$A$2:$A$563,"="&amp;$A9,Concentrado!$B$2:$B$563, "=Aguascalientes")</f>
        <v>26.847813693272187</v>
      </c>
    </row>
    <row r="10" spans="1:5" x14ac:dyDescent="0.25">
      <c r="A10" s="5">
        <v>2011</v>
      </c>
      <c r="B10" s="7">
        <f>SUMIFS(Concentrado!C$2:C$563,Concentrado!$A$2:$A$563,"="&amp;$A10,Concentrado!$B$2:$B$563, "=Aguascalientes")</f>
        <v>50923.3</v>
      </c>
      <c r="C10" s="7">
        <f>SUMIFS(Concentrado!D$2:D$563,Concentrado!$A$2:$A$563,"="&amp;$A10,Concentrado!$B$2:$B$563, "=Aguascalientes")</f>
        <v>4972.6735500000004</v>
      </c>
      <c r="D10" s="9">
        <f>SUMIFS(Concentrado!E$2:E$563,Concentrado!$A$2:$A$563,"="&amp;$A10,Concentrado!$B$2:$B$563, "=Aguascalientes")</f>
        <v>15.5</v>
      </c>
      <c r="E10" s="9">
        <f>SUMIFS(Concentrado!F$2:F$563,Concentrado!$A$2:$A$563,"="&amp;$A10,Concentrado!$B$2:$B$563, "=Aguascalientes")</f>
        <v>9.7650261275290493</v>
      </c>
    </row>
    <row r="11" spans="1:5" x14ac:dyDescent="0.25">
      <c r="A11" s="5">
        <v>2012</v>
      </c>
      <c r="B11" s="7">
        <f>SUMIFS(Concentrado!C$2:C$563,Concentrado!$A$2:$A$563,"="&amp;$A11,Concentrado!$B$2:$B$563, "=Aguascalientes")</f>
        <v>18509.3</v>
      </c>
      <c r="C11" s="7">
        <f>SUMIFS(Concentrado!D$2:D$563,Concentrado!$A$2:$A$563,"="&amp;$A11,Concentrado!$B$2:$B$563, "=Aguascalientes")</f>
        <v>5551.2713700000004</v>
      </c>
      <c r="D11" s="9">
        <f>SUMIFS(Concentrado!E$2:E$563,Concentrado!$A$2:$A$563,"="&amp;$A11,Concentrado!$B$2:$B$563, "=Aguascalientes")</f>
        <v>15.8</v>
      </c>
      <c r="E11" s="9">
        <f>SUMIFS(Concentrado!F$2:F$563,Concentrado!$A$2:$A$563,"="&amp;$A11,Concentrado!$B$2:$B$563, "=Aguascalientes")</f>
        <v>29.991795313707165</v>
      </c>
    </row>
    <row r="12" spans="1:5" x14ac:dyDescent="0.25">
      <c r="A12" s="5">
        <v>2013</v>
      </c>
      <c r="B12" s="7">
        <f>SUMIFS(Concentrado!C$2:C$563,Concentrado!$A$2:$A$563,"="&amp;$A12,Concentrado!$B$2:$B$563, "=Aguascalientes")</f>
        <v>21185.8</v>
      </c>
      <c r="C12" s="7">
        <f>SUMIFS(Concentrado!D$2:D$563,Concentrado!$A$2:$A$563,"="&amp;$A12,Concentrado!$B$2:$B$563, "=Aguascalientes")</f>
        <v>6031.2496499999997</v>
      </c>
      <c r="D12" s="9">
        <f>SUMIFS(Concentrado!E$2:E$563,Concentrado!$A$2:$A$563,"="&amp;$A12,Concentrado!$B$2:$B$563, "=Aguascalientes")</f>
        <v>15.7</v>
      </c>
      <c r="E12" s="9">
        <f>SUMIFS(Concentrado!F$2:F$563,Concentrado!$A$2:$A$563,"="&amp;$A12,Concentrado!$B$2:$B$563, "=Aguascalientes")</f>
        <v>28.46835923118315</v>
      </c>
    </row>
    <row r="13" spans="1:5" x14ac:dyDescent="0.25">
      <c r="A13" s="5">
        <v>2014</v>
      </c>
      <c r="B13" s="7">
        <f>SUMIFS(Concentrado!C$2:C$563,Concentrado!$A$2:$A$563,"="&amp;$A13,Concentrado!$B$2:$B$563, "=Aguascalientes")</f>
        <v>23414</v>
      </c>
      <c r="C13" s="7">
        <f>SUMIFS(Concentrado!D$2:D$563,Concentrado!$A$2:$A$563,"="&amp;$A13,Concentrado!$B$2:$B$563, "=Aguascalientes")</f>
        <v>5825.6231200000002</v>
      </c>
      <c r="D13" s="9">
        <f>SUMIFS(Concentrado!E$2:E$563,Concentrado!$A$2:$A$563,"="&amp;$A13,Concentrado!$B$2:$B$563, "=Aguascalientes")</f>
        <v>14.5</v>
      </c>
      <c r="E13" s="9">
        <f>SUMIFS(Concentrado!F$2:F$563,Concentrado!$A$2:$A$563,"="&amp;$A13,Concentrado!$B$2:$B$563, "=Aguascalientes")</f>
        <v>24.880939267105152</v>
      </c>
    </row>
    <row r="14" spans="1:5" x14ac:dyDescent="0.25">
      <c r="A14" s="5">
        <v>2015</v>
      </c>
      <c r="B14" s="7">
        <f>SUMIFS(Concentrado!C$2:C$563,Concentrado!$A$2:$A$563,"="&amp;$A14,Concentrado!$B$2:$B$563, "=Aguascalientes")</f>
        <v>26573.724999999999</v>
      </c>
      <c r="C14" s="7">
        <f>SUMIFS(Concentrado!D$2:D$563,Concentrado!$A$2:$A$563,"="&amp;$A14,Concentrado!$B$2:$B$563, "=Aguascalientes")</f>
        <v>6456.4243000000006</v>
      </c>
      <c r="D14" s="9">
        <f>SUMIFS(Concentrado!E$2:E$563,Concentrado!$A$2:$A$563,"="&amp;$A14,Concentrado!$B$2:$B$563, "=Aguascalientes")</f>
        <v>14.8</v>
      </c>
      <c r="E14" s="9">
        <f>SUMIFS(Concentrado!F$2:F$563,Concentrado!$A$2:$A$563,"="&amp;$A14,Concentrado!$B$2:$B$563, "=Aguascalientes")</f>
        <v>24.296271222796207</v>
      </c>
    </row>
    <row r="15" spans="1:5" x14ac:dyDescent="0.25">
      <c r="A15" s="5">
        <v>2016</v>
      </c>
      <c r="B15" s="7">
        <f>SUMIFS(Concentrado!C$2:C$563,Concentrado!$A$2:$A$563,"="&amp;$A15,Concentrado!$B$2:$B$563, "=Aguascalientes")</f>
        <v>31577.260910000001</v>
      </c>
      <c r="C15" s="7">
        <f>SUMIFS(Concentrado!D$2:D$563,Concentrado!$A$2:$A$563,"="&amp;$A15,Concentrado!$B$2:$B$563, "=Aguascalientes")</f>
        <v>6738.4382000000005</v>
      </c>
      <c r="D15" s="9">
        <f>SUMIFS(Concentrado!E$2:E$563,Concentrado!$A$2:$A$563,"="&amp;$A15,Concentrado!$B$2:$B$563, "=Aguascalientes")</f>
        <v>14.1</v>
      </c>
      <c r="E15" s="9">
        <f>SUMIFS(Concentrado!F$2:F$563,Concentrado!$A$2:$A$563,"="&amp;$A15,Concentrado!$B$2:$B$563, "=Aguascalientes")</f>
        <v>21.339527260472575</v>
      </c>
    </row>
    <row r="16" spans="1:5" x14ac:dyDescent="0.25">
      <c r="A16" s="5">
        <v>2017</v>
      </c>
      <c r="B16" s="7">
        <f>SUMIFS(Concentrado!C$2:C$563,Concentrado!$A$2:$A$563,"="&amp;$A16,Concentrado!$B$2:$B$563, "=Aguascalientes")</f>
        <v>27608.70505</v>
      </c>
      <c r="C16" s="7">
        <f>SUMIFS(Concentrado!D$2:D$563,Concentrado!$A$2:$A$563,"="&amp;$A16,Concentrado!$B$2:$B$563, "=Aguascalientes")</f>
        <v>7347.2759500000002</v>
      </c>
      <c r="D16" s="9">
        <f>SUMIFS(Concentrado!E$2:E$563,Concentrado!$A$2:$A$563,"="&amp;$A16,Concentrado!$B$2:$B$563, "=Aguascalientes")</f>
        <v>15.8</v>
      </c>
      <c r="E16" s="9">
        <f>SUMIFS(Concentrado!F$2:F$563,Concentrado!$A$2:$A$563,"="&amp;$A16,Concentrado!$B$2:$B$563, "=Aguascalientes")</f>
        <v>26.612171547683655</v>
      </c>
    </row>
    <row r="17" spans="1:5" x14ac:dyDescent="0.25">
      <c r="A17" s="5">
        <v>2018</v>
      </c>
      <c r="B17" s="7">
        <f>SUMIFS(Concentrado!C$2:C$563,Concentrado!$A$2:$A$563,"="&amp;$A17,Concentrado!$B$2:$B$563, "=Aguascalientes")</f>
        <v>31150.1</v>
      </c>
      <c r="C17" s="7">
        <f>SUMIFS(Concentrado!D$2:D$563,Concentrado!$A$2:$A$563,"="&amp;$A17,Concentrado!$B$2:$B$563, "=Aguascalientes")</f>
        <v>7535.3284599999997</v>
      </c>
      <c r="D17" s="9">
        <f>SUMIFS(Concentrado!E$2:E$563,Concentrado!$A$2:$A$563,"="&amp;$A17,Concentrado!$B$2:$B$563, "=Aguascalientes")</f>
        <v>17.100000000000001</v>
      </c>
      <c r="E17" s="9">
        <f>SUMIFS(Concentrado!F$2:F$563,Concentrado!$A$2:$A$563,"="&amp;$A17,Concentrado!$B$2:$B$563, "=Aguascalientes")</f>
        <v>24.190382888016412</v>
      </c>
    </row>
    <row r="18" spans="1:5" x14ac:dyDescent="0.25">
      <c r="A18" s="5">
        <v>2019</v>
      </c>
      <c r="B18" s="7">
        <f>SUMIFS(Concentrado!C$2:C$563,Concentrado!$A$2:$A$563,"="&amp;$A18,Concentrado!$B$2:$B$563, "=Aguascalientes")</f>
        <v>30477</v>
      </c>
      <c r="C18" s="7">
        <f>SUMIFS(Concentrado!D$2:D$563,Concentrado!$A$2:$A$563,"="&amp;$A18,Concentrado!$B$2:$B$563, "=Aguascalientes")</f>
        <v>8093.0573700000004</v>
      </c>
      <c r="D18" s="9">
        <f>SUMIFS(Concentrado!E$2:E$563,Concentrado!$A$2:$A$563,"="&amp;$A18,Concentrado!$B$2:$B$563, "=Aguascalientes")</f>
        <v>15.8</v>
      </c>
      <c r="E18" s="9">
        <f>SUMIFS(Concentrado!F$2:F$563,Concentrado!$A$2:$A$563,"="&amp;$A18,Concentrado!$B$2:$B$563, "=Aguascalientes")</f>
        <v>26.554639137710407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85.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65</v>
      </c>
    </row>
    <row r="2" spans="1:5" x14ac:dyDescent="0.25">
      <c r="A2" s="5">
        <v>2003</v>
      </c>
      <c r="B2" s="7">
        <f>SUMIFS(Concentrado!C$2:C563,Concentrado!$A$2:$A563,"="&amp;$A2,Concentrado!$B$2:$B563, "=Tamaulipas")</f>
        <v>41315.1</v>
      </c>
      <c r="C2" s="7">
        <f>SUMIFS(Concentrado!D$2:D563,Concentrado!$A$2:$A563,"="&amp;$A2,Concentrado!$B$2:$B563, "=Tamaulipas")</f>
        <v>6335.4679899999992</v>
      </c>
      <c r="D2" s="9">
        <f>SUMIFS(Concentrado!E$2:E563,Concentrado!$A$2:$A563,"="&amp;$A2,Concentrado!$B$2:$B563, "=Tamaulipas")</f>
        <v>15.8</v>
      </c>
      <c r="E2" s="9">
        <f>SUMIFS(Concentrado!F$2:F563,Concentrado!$A$2:$A563,"="&amp;$A2,Concentrado!$B$2:$B563, "=Tamaulipas")</f>
        <v>15.334509634491988</v>
      </c>
    </row>
    <row r="3" spans="1:5" x14ac:dyDescent="0.25">
      <c r="A3" s="5">
        <v>2004</v>
      </c>
      <c r="B3" s="7">
        <f>SUMIFS(Concentrado!C$2:C564,Concentrado!$A$2:$A564,"="&amp;$A3,Concentrado!$B$2:$B564, "=Tamaulipas")</f>
        <v>49784.800000000003</v>
      </c>
      <c r="C3" s="7">
        <f>SUMIFS(Concentrado!D$2:D564,Concentrado!$A$2:$A564,"="&amp;$A3,Concentrado!$B$2:$B564, "=Tamaulipas")</f>
        <v>7577.1899799999992</v>
      </c>
      <c r="D3" s="9">
        <f>SUMIFS(Concentrado!E$2:E564,Concentrado!$A$2:$A564,"="&amp;$A3,Concentrado!$B$2:$B564, "=Tamaulipas")</f>
        <v>17.600000000000001</v>
      </c>
      <c r="E3" s="9">
        <f>SUMIFS(Concentrado!F$2:F564,Concentrado!$A$2:$A564,"="&amp;$A3,Concentrado!$B$2:$B564, "=Tamaulipas")</f>
        <v>15.219886350854072</v>
      </c>
    </row>
    <row r="4" spans="1:5" x14ac:dyDescent="0.25">
      <c r="A4" s="5">
        <v>2005</v>
      </c>
      <c r="B4" s="7">
        <f>SUMIFS(Concentrado!C$2:C565,Concentrado!$A$2:$A565,"="&amp;$A4,Concentrado!$B$2:$B565, "=Tamaulipas")</f>
        <v>53707.5</v>
      </c>
      <c r="C4" s="7">
        <f>SUMIFS(Concentrado!D$2:D565,Concentrado!$A$2:$A565,"="&amp;$A4,Concentrado!$B$2:$B565, "=Tamaulipas")</f>
        <v>7550.0261599999994</v>
      </c>
      <c r="D4" s="9">
        <f>SUMIFS(Concentrado!E$2:E565,Concentrado!$A$2:$A565,"="&amp;$A4,Concentrado!$B$2:$B565, "=Tamaulipas")</f>
        <v>16.7</v>
      </c>
      <c r="E4" s="9">
        <f>SUMIFS(Concentrado!F$2:F565,Concentrado!$A$2:$A565,"="&amp;$A4,Concentrado!$B$2:$B565, "=Tamaulipas")</f>
        <v>14.057675669133731</v>
      </c>
    </row>
    <row r="5" spans="1:5" x14ac:dyDescent="0.25">
      <c r="A5" s="5">
        <v>2006</v>
      </c>
      <c r="B5" s="7">
        <f>SUMIFS(Concentrado!C$2:C566,Concentrado!$A$2:$A566,"="&amp;$A5,Concentrado!$B$2:$B566, "=Tamaulipas")</f>
        <v>53120.800000000003</v>
      </c>
      <c r="C5" s="7">
        <f>SUMIFS(Concentrado!D$2:D566,Concentrado!$A$2:$A566,"="&amp;$A5,Concentrado!$B$2:$B566, "=Tamaulipas")</f>
        <v>8073.8197199999995</v>
      </c>
      <c r="D5" s="9">
        <f>SUMIFS(Concentrado!E$2:E566,Concentrado!$A$2:$A566,"="&amp;$A5,Concentrado!$B$2:$B566, "=Tamaulipas")</f>
        <v>16.100000000000001</v>
      </c>
      <c r="E5" s="9">
        <f>SUMIFS(Concentrado!F$2:F566,Concentrado!$A$2:$A566,"="&amp;$A5,Concentrado!$B$2:$B566, "=Tamaulipas")</f>
        <v>15.198979909941112</v>
      </c>
    </row>
    <row r="6" spans="1:5" x14ac:dyDescent="0.25">
      <c r="A6" s="5">
        <v>2007</v>
      </c>
      <c r="B6" s="7">
        <f>SUMIFS(Concentrado!C$2:C567,Concentrado!$A$2:$A567,"="&amp;$A6,Concentrado!$B$2:$B567, "=Tamaulipas")</f>
        <v>63301.8</v>
      </c>
      <c r="C6" s="7">
        <f>SUMIFS(Concentrado!D$2:D567,Concentrado!$A$2:$A567,"="&amp;$A6,Concentrado!$B$2:$B567, "=Tamaulipas")</f>
        <v>9125.9406299999991</v>
      </c>
      <c r="D6" s="9">
        <f>SUMIFS(Concentrado!E$2:E567,Concentrado!$A$2:$A567,"="&amp;$A6,Concentrado!$B$2:$B567, "=Tamaulipas")</f>
        <v>15.8</v>
      </c>
      <c r="E6" s="9">
        <f>SUMIFS(Concentrado!F$2:F567,Concentrado!$A$2:$A567,"="&amp;$A6,Concentrado!$B$2:$B567, "=Tamaulipas")</f>
        <v>14.41655787039231</v>
      </c>
    </row>
    <row r="7" spans="1:5" x14ac:dyDescent="0.25">
      <c r="A7" s="5">
        <v>2008</v>
      </c>
      <c r="B7" s="7">
        <f>SUMIFS(Concentrado!C$2:C568,Concentrado!$A$2:$A568,"="&amp;$A7,Concentrado!$B$2:$B568, "=Tamaulipas")</f>
        <v>83473.5</v>
      </c>
      <c r="C7" s="7">
        <f>SUMIFS(Concentrado!D$2:D568,Concentrado!$A$2:$A568,"="&amp;$A7,Concentrado!$B$2:$B568, "=Tamaulipas")</f>
        <v>9771.8780000000006</v>
      </c>
      <c r="D7" s="9">
        <f>SUMIFS(Concentrado!E$2:E568,Concentrado!$A$2:$A568,"="&amp;$A7,Concentrado!$B$2:$B568, "=Tamaulipas")</f>
        <v>15.2</v>
      </c>
      <c r="E7" s="9">
        <f>SUMIFS(Concentrado!F$2:F568,Concentrado!$A$2:$A568,"="&amp;$A7,Concentrado!$B$2:$B568, "=Tamaulipas")</f>
        <v>11.706563160763595</v>
      </c>
    </row>
    <row r="8" spans="1:5" x14ac:dyDescent="0.25">
      <c r="A8" s="5">
        <v>2009</v>
      </c>
      <c r="B8" s="7">
        <f>SUMIFS(Concentrado!C$2:C569,Concentrado!$A$2:$A569,"="&amp;$A8,Concentrado!$B$2:$B569, "=Tamaulipas")</f>
        <v>97798.2</v>
      </c>
      <c r="C8" s="7">
        <f>SUMIFS(Concentrado!D$2:D569,Concentrado!$A$2:$A569,"="&amp;$A8,Concentrado!$B$2:$B569, "=Tamaulipas")</f>
        <v>10791.123309999999</v>
      </c>
      <c r="D8" s="9">
        <f>SUMIFS(Concentrado!E$2:E569,Concentrado!$A$2:$A569,"="&amp;$A8,Concentrado!$B$2:$B569, "=Tamaulipas")</f>
        <v>15.2</v>
      </c>
      <c r="E8" s="9">
        <f>SUMIFS(Concentrado!F$2:F569,Concentrado!$A$2:$A569,"="&amp;$A8,Concentrado!$B$2:$B569, "=Tamaulipas")</f>
        <v>11.034071496203406</v>
      </c>
    </row>
    <row r="9" spans="1:5" x14ac:dyDescent="0.25">
      <c r="A9" s="5">
        <v>2010</v>
      </c>
      <c r="B9" s="7">
        <f>SUMIFS(Concentrado!C$2:C570,Concentrado!$A$2:$A570,"="&amp;$A9,Concentrado!$B$2:$B570, "=Tamaulipas")</f>
        <v>105991.2</v>
      </c>
      <c r="C9" s="7">
        <f>SUMIFS(Concentrado!D$2:D570,Concentrado!$A$2:$A570,"="&amp;$A9,Concentrado!$B$2:$B570, "=Tamaulipas")</f>
        <v>11855.207609999999</v>
      </c>
      <c r="D9" s="9">
        <f>SUMIFS(Concentrado!E$2:E570,Concentrado!$A$2:$A570,"="&amp;$A9,Concentrado!$B$2:$B570, "=Tamaulipas")</f>
        <v>15.6</v>
      </c>
      <c r="E9" s="9">
        <f>SUMIFS(Concentrado!F$2:F570,Concentrado!$A$2:$A570,"="&amp;$A9,Concentrado!$B$2:$B570, "=Tamaulipas")</f>
        <v>11.18508669587664</v>
      </c>
    </row>
    <row r="10" spans="1:5" x14ac:dyDescent="0.25">
      <c r="A10" s="5">
        <v>2011</v>
      </c>
      <c r="B10" s="7">
        <f>SUMIFS(Concentrado!C$2:C571,Concentrado!$A$2:$A571,"="&amp;$A10,Concentrado!$B$2:$B571, "=Tamaulipas")</f>
        <v>98034.5</v>
      </c>
      <c r="C10" s="7">
        <f>SUMIFS(Concentrado!D$2:D571,Concentrado!$A$2:$A571,"="&amp;$A10,Concentrado!$B$2:$B571, "=Tamaulipas")</f>
        <v>13371.138919999999</v>
      </c>
      <c r="D10" s="9">
        <f>SUMIFS(Concentrado!E$2:E571,Concentrado!$A$2:$A571,"="&amp;$A10,Concentrado!$B$2:$B571, "=Tamaulipas")</f>
        <v>15.5</v>
      </c>
      <c r="E10" s="9">
        <f>SUMIFS(Concentrado!F$2:F571,Concentrado!$A$2:$A571,"="&amp;$A10,Concentrado!$B$2:$B571, "=Tamaulipas")</f>
        <v>13.639217744773525</v>
      </c>
    </row>
    <row r="11" spans="1:5" x14ac:dyDescent="0.25">
      <c r="A11" s="5">
        <v>2012</v>
      </c>
      <c r="B11" s="7">
        <f>SUMIFS(Concentrado!C$2:C572,Concentrado!$A$2:$A572,"="&amp;$A11,Concentrado!$B$2:$B572, "=Tamaulipas")</f>
        <v>89745.8</v>
      </c>
      <c r="C11" s="7">
        <f>SUMIFS(Concentrado!D$2:D572,Concentrado!$A$2:$A572,"="&amp;$A11,Concentrado!$B$2:$B572, "=Tamaulipas")</f>
        <v>14485.003199999999</v>
      </c>
      <c r="D11" s="9">
        <f>SUMIFS(Concentrado!E$2:E572,Concentrado!$A$2:$A572,"="&amp;$A11,Concentrado!$B$2:$B572, "=Tamaulipas")</f>
        <v>15.8</v>
      </c>
      <c r="E11" s="9">
        <f>SUMIFS(Concentrado!F$2:F572,Concentrado!$A$2:$A572,"="&amp;$A11,Concentrado!$B$2:$B572, "=Tamaulipas")</f>
        <v>16.140034631147081</v>
      </c>
    </row>
    <row r="12" spans="1:5" x14ac:dyDescent="0.25">
      <c r="A12" s="5">
        <v>2013</v>
      </c>
      <c r="B12" s="7">
        <f>SUMIFS(Concentrado!C$2:C573,Concentrado!$A$2:$A573,"="&amp;$A12,Concentrado!$B$2:$B573, "=Tamaulipas")</f>
        <v>92918.8</v>
      </c>
      <c r="C12" s="7">
        <f>SUMIFS(Concentrado!D$2:D573,Concentrado!$A$2:$A573,"="&amp;$A12,Concentrado!$B$2:$B573, "=Tamaulipas")</f>
        <v>15530.414129999997</v>
      </c>
      <c r="D12" s="9">
        <f>SUMIFS(Concentrado!E$2:E573,Concentrado!$A$2:$A573,"="&amp;$A12,Concentrado!$B$2:$B573, "=Tamaulipas")</f>
        <v>15.7</v>
      </c>
      <c r="E12" s="9">
        <f>SUMIFS(Concentrado!F$2:F573,Concentrado!$A$2:$A573,"="&amp;$A12,Concentrado!$B$2:$B573, "=Tamaulipas")</f>
        <v>16.713963299138598</v>
      </c>
    </row>
    <row r="13" spans="1:5" x14ac:dyDescent="0.25">
      <c r="A13" s="5">
        <v>2014</v>
      </c>
      <c r="B13" s="7">
        <f>SUMIFS(Concentrado!C$2:C574,Concentrado!$A$2:$A574,"="&amp;$A13,Concentrado!$B$2:$B574, "=Tamaulipas")</f>
        <v>100990.1</v>
      </c>
      <c r="C13" s="7">
        <f>SUMIFS(Concentrado!D$2:D574,Concentrado!$A$2:$A574,"="&amp;$A13,Concentrado!$B$2:$B574, "=Tamaulipas")</f>
        <v>16043.903010000002</v>
      </c>
      <c r="D13" s="9">
        <f>SUMIFS(Concentrado!E$2:E574,Concentrado!$A$2:$A574,"="&amp;$A13,Concentrado!$B$2:$B574, "=Tamaulipas")</f>
        <v>14.5</v>
      </c>
      <c r="E13" s="9">
        <f>SUMIFS(Concentrado!F$2:F574,Concentrado!$A$2:$A574,"="&amp;$A13,Concentrado!$B$2:$B574, "=Tamaulipas")</f>
        <v>15.886609687484219</v>
      </c>
    </row>
    <row r="14" spans="1:5" x14ac:dyDescent="0.25">
      <c r="A14" s="5">
        <v>2015</v>
      </c>
      <c r="B14" s="7">
        <f>SUMIFS(Concentrado!C$2:C575,Concentrado!$A$2:$A575,"="&amp;$A14,Concentrado!$B$2:$B575, "=Tamaulipas")</f>
        <v>111384.82343</v>
      </c>
      <c r="C14" s="7">
        <f>SUMIFS(Concentrado!D$2:D575,Concentrado!$A$2:$A575,"="&amp;$A14,Concentrado!$B$2:$B575, "=Tamaulipas")</f>
        <v>17800.697250000001</v>
      </c>
      <c r="D14" s="9">
        <f>SUMIFS(Concentrado!E$2:E575,Concentrado!$A$2:$A575,"="&amp;$A14,Concentrado!$B$2:$B575, "=Tamaulipas")</f>
        <v>14.8</v>
      </c>
      <c r="E14" s="9">
        <f>SUMIFS(Concentrado!F$2:F575,Concentrado!$A$2:$A575,"="&amp;$A14,Concentrado!$B$2:$B575, "=Tamaulipas")</f>
        <v>15.981259117573481</v>
      </c>
    </row>
    <row r="15" spans="1:5" x14ac:dyDescent="0.25">
      <c r="A15" s="5">
        <v>2016</v>
      </c>
      <c r="B15" s="7">
        <f>SUMIFS(Concentrado!C$2:C576,Concentrado!$A$2:$A576,"="&amp;$A15,Concentrado!$B$2:$B576, "=Tamaulipas")</f>
        <v>115297.87776</v>
      </c>
      <c r="C15" s="7">
        <f>SUMIFS(Concentrado!D$2:D576,Concentrado!$A$2:$A576,"="&amp;$A15,Concentrado!$B$2:$B576, "=Tamaulipas")</f>
        <v>18795.129979999998</v>
      </c>
      <c r="D15" s="9">
        <f>SUMIFS(Concentrado!E$2:E576,Concentrado!$A$2:$A576,"="&amp;$A15,Concentrado!$B$2:$B576, "=Tamaulipas")</f>
        <v>14.1</v>
      </c>
      <c r="E15" s="9">
        <f>SUMIFS(Concentrado!F$2:F576,Concentrado!$A$2:$A576,"="&amp;$A15,Concentrado!$B$2:$B576, "=Tamaulipas")</f>
        <v>16.301366811905488</v>
      </c>
    </row>
    <row r="16" spans="1:5" x14ac:dyDescent="0.25">
      <c r="A16" s="5">
        <v>2017</v>
      </c>
      <c r="B16" s="7">
        <f>SUMIFS(Concentrado!C$2:C577,Concentrado!$A$2:$A577,"="&amp;$A16,Concentrado!$B$2:$B577, "=Tamaulipas")</f>
        <v>106434.09372</v>
      </c>
      <c r="C16" s="7">
        <f>SUMIFS(Concentrado!D$2:D577,Concentrado!$A$2:$A577,"="&amp;$A16,Concentrado!$B$2:$B577, "=Tamaulipas")</f>
        <v>19342.297559999999</v>
      </c>
      <c r="D16" s="9">
        <f>SUMIFS(Concentrado!E$2:E577,Concentrado!$A$2:$A577,"="&amp;$A16,Concentrado!$B$2:$B577, "=Tamaulipas")</f>
        <v>15.8</v>
      </c>
      <c r="E16" s="9">
        <f>SUMIFS(Concentrado!F$2:F577,Concentrado!$A$2:$A577,"="&amp;$A16,Concentrado!$B$2:$B577, "=Tamaulipas")</f>
        <v>18.173027912357178</v>
      </c>
    </row>
    <row r="17" spans="1:5" x14ac:dyDescent="0.25">
      <c r="A17" s="5">
        <v>2018</v>
      </c>
      <c r="B17" s="7">
        <f>SUMIFS(Concentrado!C$2:C578,Concentrado!$A$2:$A578,"="&amp;$A17,Concentrado!$B$2:$B578, "=Tamaulipas")</f>
        <v>117447.6</v>
      </c>
      <c r="C17" s="7">
        <f>SUMIFS(Concentrado!D$2:D578,Concentrado!$A$2:$A578,"="&amp;$A17,Concentrado!$B$2:$B578, "=Tamaulipas")</f>
        <v>20365.681339999999</v>
      </c>
      <c r="D17" s="9">
        <f>SUMIFS(Concentrado!E$2:E578,Concentrado!$A$2:$A578,"="&amp;$A17,Concentrado!$B$2:$B578, "=Tamaulipas")</f>
        <v>17.100000000000001</v>
      </c>
      <c r="E17" s="9">
        <f>SUMIFS(Concentrado!F$2:F578,Concentrado!$A$2:$A578,"="&amp;$A17,Concentrado!$B$2:$B578, "=Tamaulipas")</f>
        <v>17.340227761146245</v>
      </c>
    </row>
    <row r="18" spans="1:5" x14ac:dyDescent="0.25">
      <c r="A18" s="5">
        <v>2019</v>
      </c>
      <c r="B18" s="7">
        <f>SUMIFS(Concentrado!C$2:C579,Concentrado!$A$2:$A579,"="&amp;$A18,Concentrado!$B$2:$B579, "=Tamaulipas")</f>
        <v>121365.6</v>
      </c>
      <c r="C18" s="7">
        <f>SUMIFS(Concentrado!D$2:D579,Concentrado!$A$2:$A579,"="&amp;$A18,Concentrado!$B$2:$B579, "=Tamaulipas")</f>
        <v>21260.384879999998</v>
      </c>
      <c r="D18" s="9">
        <f>SUMIFS(Concentrado!E$2:E579,Concentrado!$A$2:$A579,"="&amp;$A18,Concentrado!$B$2:$B579, "=Tamaulipas")</f>
        <v>15.8</v>
      </c>
      <c r="E18" s="9">
        <f>SUMIFS(Concentrado!F$2:F579,Concentrado!$A$2:$A579,"="&amp;$A18,Concentrado!$B$2:$B579, "=Tamaulipas")</f>
        <v>17.517636694417526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66</v>
      </c>
    </row>
    <row r="2" spans="1:5" x14ac:dyDescent="0.25">
      <c r="A2" s="5">
        <v>2003</v>
      </c>
      <c r="B2" s="7">
        <f>SUMIFS(Concentrado!C$2:C563,Concentrado!$A$2:$A563,"="&amp;$A2,Concentrado!$B$2:$B563, "=Tlaxcala")</f>
        <v>6577.1</v>
      </c>
      <c r="C2" s="7">
        <f>SUMIFS(Concentrado!D$2:D563,Concentrado!$A$2:$A563,"="&amp;$A2,Concentrado!$B$2:$B563, "=Tlaxcala")</f>
        <v>1456.3627700000002</v>
      </c>
      <c r="D2" s="9">
        <f>SUMIFS(Concentrado!E$2:E563,Concentrado!$A$2:$A563,"="&amp;$A2,Concentrado!$B$2:$B563, "=Tlaxcala")</f>
        <v>15.8</v>
      </c>
      <c r="E2" s="9">
        <f>SUMIFS(Concentrado!F$2:F563,Concentrado!$A$2:$A563,"="&amp;$A2,Concentrado!$B$2:$B563, "=Tlaxcala")</f>
        <v>22.142931839260466</v>
      </c>
    </row>
    <row r="3" spans="1:5" x14ac:dyDescent="0.25">
      <c r="A3" s="5">
        <v>2004</v>
      </c>
      <c r="B3" s="7">
        <f>SUMIFS(Concentrado!C$2:C564,Concentrado!$A$2:$A564,"="&amp;$A3,Concentrado!$B$2:$B564, "=Tlaxcala")</f>
        <v>6780</v>
      </c>
      <c r="C3" s="7">
        <f>SUMIFS(Concentrado!D$2:D564,Concentrado!$A$2:$A564,"="&amp;$A3,Concentrado!$B$2:$B564, "=Tlaxcala")</f>
        <v>1685.4459400000001</v>
      </c>
      <c r="D3" s="9">
        <f>SUMIFS(Concentrado!E$2:E564,Concentrado!$A$2:$A564,"="&amp;$A3,Concentrado!$B$2:$B564, "=Tlaxcala")</f>
        <v>17.600000000000001</v>
      </c>
      <c r="E3" s="9">
        <f>SUMIFS(Concentrado!F$2:F564,Concentrado!$A$2:$A564,"="&amp;$A3,Concentrado!$B$2:$B564, "=Tlaxcala")</f>
        <v>24.85908466076696</v>
      </c>
    </row>
    <row r="4" spans="1:5" x14ac:dyDescent="0.25">
      <c r="A4" s="5">
        <v>2005</v>
      </c>
      <c r="B4" s="7">
        <f>SUMIFS(Concentrado!C$2:C565,Concentrado!$A$2:$A565,"="&amp;$A4,Concentrado!$B$2:$B565, "=Tlaxcala")</f>
        <v>7795</v>
      </c>
      <c r="C4" s="7">
        <f>SUMIFS(Concentrado!D$2:D565,Concentrado!$A$2:$A565,"="&amp;$A4,Concentrado!$B$2:$B565, "=Tlaxcala")</f>
        <v>1846.9493600000001</v>
      </c>
      <c r="D4" s="9">
        <f>SUMIFS(Concentrado!E$2:E565,Concentrado!$A$2:$A565,"="&amp;$A4,Concentrado!$B$2:$B565, "=Tlaxcala")</f>
        <v>16.7</v>
      </c>
      <c r="E4" s="9">
        <f>SUMIFS(Concentrado!F$2:F565,Concentrado!$A$2:$A565,"="&amp;$A4,Concentrado!$B$2:$B565, "=Tlaxcala")</f>
        <v>23.694026427196921</v>
      </c>
    </row>
    <row r="5" spans="1:5" x14ac:dyDescent="0.25">
      <c r="A5" s="5">
        <v>2006</v>
      </c>
      <c r="B5" s="7">
        <f>SUMIFS(Concentrado!C$2:C566,Concentrado!$A$2:$A566,"="&amp;$A5,Concentrado!$B$2:$B566, "=Tlaxcala")</f>
        <v>8337.1</v>
      </c>
      <c r="C5" s="7">
        <f>SUMIFS(Concentrado!D$2:D566,Concentrado!$A$2:$A566,"="&amp;$A5,Concentrado!$B$2:$B566, "=Tlaxcala")</f>
        <v>2910.3851300000001</v>
      </c>
      <c r="D5" s="9">
        <f>SUMIFS(Concentrado!E$2:E566,Concentrado!$A$2:$A566,"="&amp;$A5,Concentrado!$B$2:$B566, "=Tlaxcala")</f>
        <v>16.100000000000001</v>
      </c>
      <c r="E5" s="9">
        <f>SUMIFS(Concentrado!F$2:F566,Concentrado!$A$2:$A566,"="&amp;$A5,Concentrado!$B$2:$B566, "=Tlaxcala")</f>
        <v>34.908842763071092</v>
      </c>
    </row>
    <row r="6" spans="1:5" x14ac:dyDescent="0.25">
      <c r="A6" s="5">
        <v>2007</v>
      </c>
      <c r="B6" s="7">
        <f>SUMIFS(Concentrado!C$2:C567,Concentrado!$A$2:$A567,"="&amp;$A6,Concentrado!$B$2:$B567, "=Tlaxcala")</f>
        <v>9367.2999999999993</v>
      </c>
      <c r="C6" s="7">
        <f>SUMIFS(Concentrado!D$2:D567,Concentrado!$A$2:$A567,"="&amp;$A6,Concentrado!$B$2:$B567, "=Tlaxcala")</f>
        <v>2310.8959600000003</v>
      </c>
      <c r="D6" s="9">
        <f>SUMIFS(Concentrado!E$2:E567,Concentrado!$A$2:$A567,"="&amp;$A6,Concentrado!$B$2:$B567, "=Tlaxcala")</f>
        <v>15.8</v>
      </c>
      <c r="E6" s="9">
        <f>SUMIFS(Concentrado!F$2:F567,Concentrado!$A$2:$A567,"="&amp;$A6,Concentrado!$B$2:$B567, "=Tlaxcala")</f>
        <v>24.669819051380873</v>
      </c>
    </row>
    <row r="7" spans="1:5" x14ac:dyDescent="0.25">
      <c r="A7" s="5">
        <v>2008</v>
      </c>
      <c r="B7" s="7">
        <f>SUMIFS(Concentrado!C$2:C568,Concentrado!$A$2:$A568,"="&amp;$A7,Concentrado!$B$2:$B568, "=Tlaxcala")</f>
        <v>13493.1</v>
      </c>
      <c r="C7" s="7">
        <f>SUMIFS(Concentrado!D$2:D568,Concentrado!$A$2:$A568,"="&amp;$A7,Concentrado!$B$2:$B568, "=Tlaxcala")</f>
        <v>2891.1675999999998</v>
      </c>
      <c r="D7" s="9">
        <f>SUMIFS(Concentrado!E$2:E568,Concentrado!$A$2:$A568,"="&amp;$A7,Concentrado!$B$2:$B568, "=Tlaxcala")</f>
        <v>15.2</v>
      </c>
      <c r="E7" s="9">
        <f>SUMIFS(Concentrado!F$2:F568,Concentrado!$A$2:$A568,"="&amp;$A7,Concentrado!$B$2:$B568, "=Tlaxcala")</f>
        <v>21.427007878100657</v>
      </c>
    </row>
    <row r="8" spans="1:5" x14ac:dyDescent="0.25">
      <c r="A8" s="5">
        <v>2009</v>
      </c>
      <c r="B8" s="7">
        <f>SUMIFS(Concentrado!C$2:C569,Concentrado!$A$2:$A569,"="&amp;$A8,Concentrado!$B$2:$B569, "=Tlaxcala")</f>
        <v>13466.8</v>
      </c>
      <c r="C8" s="7">
        <f>SUMIFS(Concentrado!D$2:D569,Concentrado!$A$2:$A569,"="&amp;$A8,Concentrado!$B$2:$B569, "=Tlaxcala")</f>
        <v>3227.7676799999999</v>
      </c>
      <c r="D8" s="9">
        <f>SUMIFS(Concentrado!E$2:E569,Concentrado!$A$2:$A569,"="&amp;$A8,Concentrado!$B$2:$B569, "=Tlaxcala")</f>
        <v>15.2</v>
      </c>
      <c r="E8" s="9">
        <f>SUMIFS(Concentrado!F$2:F569,Concentrado!$A$2:$A569,"="&amp;$A8,Concentrado!$B$2:$B569, "=Tlaxcala")</f>
        <v>23.968334570944844</v>
      </c>
    </row>
    <row r="9" spans="1:5" x14ac:dyDescent="0.25">
      <c r="A9" s="5">
        <v>2010</v>
      </c>
      <c r="B9" s="7">
        <f>SUMIFS(Concentrado!C$2:C570,Concentrado!$A$2:$A570,"="&amp;$A9,Concentrado!$B$2:$B570, "=Tlaxcala")</f>
        <v>15398.3</v>
      </c>
      <c r="C9" s="7">
        <f>SUMIFS(Concentrado!D$2:D570,Concentrado!$A$2:$A570,"="&amp;$A9,Concentrado!$B$2:$B570, "=Tlaxcala")</f>
        <v>3485.8816900000002</v>
      </c>
      <c r="D9" s="9">
        <f>SUMIFS(Concentrado!E$2:E570,Concentrado!$A$2:$A570,"="&amp;$A9,Concentrado!$B$2:$B570, "=Tlaxcala")</f>
        <v>15.6</v>
      </c>
      <c r="E9" s="9">
        <f>SUMIFS(Concentrado!F$2:F570,Concentrado!$A$2:$A570,"="&amp;$A9,Concentrado!$B$2:$B570, "=Tlaxcala")</f>
        <v>22.638094400031175</v>
      </c>
    </row>
    <row r="10" spans="1:5" x14ac:dyDescent="0.25">
      <c r="A10" s="5">
        <v>2011</v>
      </c>
      <c r="B10" s="7">
        <f>SUMIFS(Concentrado!C$2:C571,Concentrado!$A$2:$A571,"="&amp;$A10,Concentrado!$B$2:$B571, "=Tlaxcala")</f>
        <v>15897.2</v>
      </c>
      <c r="C10" s="7">
        <f>SUMIFS(Concentrado!D$2:D571,Concentrado!$A$2:$A571,"="&amp;$A10,Concentrado!$B$2:$B571, "=Tlaxcala")</f>
        <v>4162.0902100000003</v>
      </c>
      <c r="D10" s="9">
        <f>SUMIFS(Concentrado!E$2:E571,Concentrado!$A$2:$A571,"="&amp;$A10,Concentrado!$B$2:$B571, "=Tlaxcala")</f>
        <v>15.5</v>
      </c>
      <c r="E10" s="9">
        <f>SUMIFS(Concentrado!F$2:F571,Concentrado!$A$2:$A571,"="&amp;$A10,Concentrado!$B$2:$B571, "=Tlaxcala")</f>
        <v>26.181278527036206</v>
      </c>
    </row>
    <row r="11" spans="1:5" x14ac:dyDescent="0.25">
      <c r="A11" s="5">
        <v>2012</v>
      </c>
      <c r="B11" s="7">
        <f>SUMIFS(Concentrado!C$2:C572,Concentrado!$A$2:$A572,"="&amp;$A11,Concentrado!$B$2:$B572, "=Tlaxcala")</f>
        <v>14476.9</v>
      </c>
      <c r="C11" s="7">
        <f>SUMIFS(Concentrado!D$2:D572,Concentrado!$A$2:$A572,"="&amp;$A11,Concentrado!$B$2:$B572, "=Tlaxcala")</f>
        <v>4400.7322000000004</v>
      </c>
      <c r="D11" s="9">
        <f>SUMIFS(Concentrado!E$2:E572,Concentrado!$A$2:$A572,"="&amp;$A11,Concentrado!$B$2:$B572, "=Tlaxcala")</f>
        <v>15.8</v>
      </c>
      <c r="E11" s="9">
        <f>SUMIFS(Concentrado!F$2:F572,Concentrado!$A$2:$A572,"="&amp;$A11,Concentrado!$B$2:$B572, "=Tlaxcala")</f>
        <v>30.398304885714488</v>
      </c>
    </row>
    <row r="12" spans="1:5" x14ac:dyDescent="0.25">
      <c r="A12" s="5">
        <v>2013</v>
      </c>
      <c r="B12" s="7">
        <f>SUMIFS(Concentrado!C$2:C573,Concentrado!$A$2:$A573,"="&amp;$A12,Concentrado!$B$2:$B573, "=Tlaxcala")</f>
        <v>16665.8</v>
      </c>
      <c r="C12" s="7">
        <f>SUMIFS(Concentrado!D$2:D573,Concentrado!$A$2:$A573,"="&amp;$A12,Concentrado!$B$2:$B573, "=Tlaxcala")</f>
        <v>4677.5316899999998</v>
      </c>
      <c r="D12" s="9">
        <f>SUMIFS(Concentrado!E$2:E573,Concentrado!$A$2:$A573,"="&amp;$A12,Concentrado!$B$2:$B573, "=Tlaxcala")</f>
        <v>15.7</v>
      </c>
      <c r="E12" s="9">
        <f>SUMIFS(Concentrado!F$2:F573,Concentrado!$A$2:$A573,"="&amp;$A12,Concentrado!$B$2:$B573, "=Tlaxcala")</f>
        <v>28.066649605779499</v>
      </c>
    </row>
    <row r="13" spans="1:5" x14ac:dyDescent="0.25">
      <c r="A13" s="5">
        <v>2014</v>
      </c>
      <c r="B13" s="7">
        <f>SUMIFS(Concentrado!C$2:C574,Concentrado!$A$2:$A574,"="&amp;$A13,Concentrado!$B$2:$B574, "=Tlaxcala")</f>
        <v>18107.900000000001</v>
      </c>
      <c r="C13" s="7">
        <f>SUMIFS(Concentrado!D$2:D574,Concentrado!$A$2:$A574,"="&amp;$A13,Concentrado!$B$2:$B574, "=Tlaxcala")</f>
        <v>4762.8883000000005</v>
      </c>
      <c r="D13" s="9">
        <f>SUMIFS(Concentrado!E$2:E574,Concentrado!$A$2:$A574,"="&amp;$A13,Concentrado!$B$2:$B574, "=Tlaxcala")</f>
        <v>14.5</v>
      </c>
      <c r="E13" s="9">
        <f>SUMIFS(Concentrado!F$2:F574,Concentrado!$A$2:$A574,"="&amp;$A13,Concentrado!$B$2:$B574, "=Tlaxcala")</f>
        <v>26.302819763749525</v>
      </c>
    </row>
    <row r="14" spans="1:5" x14ac:dyDescent="0.25">
      <c r="A14" s="5">
        <v>2015</v>
      </c>
      <c r="B14" s="7">
        <f>SUMIFS(Concentrado!C$2:C575,Concentrado!$A$2:$A575,"="&amp;$A14,Concentrado!$B$2:$B575, "=Tlaxcala")</f>
        <v>20312.08813</v>
      </c>
      <c r="C14" s="7">
        <f>SUMIFS(Concentrado!D$2:D575,Concentrado!$A$2:$A575,"="&amp;$A14,Concentrado!$B$2:$B575, "=Tlaxcala")</f>
        <v>5132.4007499999998</v>
      </c>
      <c r="D14" s="9">
        <f>SUMIFS(Concentrado!E$2:E575,Concentrado!$A$2:$A575,"="&amp;$A14,Concentrado!$B$2:$B575, "=Tlaxcala")</f>
        <v>14.8</v>
      </c>
      <c r="E14" s="9">
        <f>SUMIFS(Concentrado!F$2:F575,Concentrado!$A$2:$A575,"="&amp;$A14,Concentrado!$B$2:$B575, "=Tlaxcala")</f>
        <v>25.267716037622368</v>
      </c>
    </row>
    <row r="15" spans="1:5" x14ac:dyDescent="0.25">
      <c r="A15" s="5">
        <v>2016</v>
      </c>
      <c r="B15" s="7">
        <f>SUMIFS(Concentrado!C$2:C576,Concentrado!$A$2:$A576,"="&amp;$A15,Concentrado!$B$2:$B576, "=Tlaxcala")</f>
        <v>20470.772799999999</v>
      </c>
      <c r="C15" s="7">
        <f>SUMIFS(Concentrado!D$2:D576,Concentrado!$A$2:$A576,"="&amp;$A15,Concentrado!$B$2:$B576, "=Tlaxcala")</f>
        <v>5198.20381</v>
      </c>
      <c r="D15" s="9">
        <f>SUMIFS(Concentrado!E$2:E576,Concentrado!$A$2:$A576,"="&amp;$A15,Concentrado!$B$2:$B576, "=Tlaxcala")</f>
        <v>14.1</v>
      </c>
      <c r="E15" s="9">
        <f>SUMIFS(Concentrado!F$2:F576,Concentrado!$A$2:$A576,"="&amp;$A15,Concentrado!$B$2:$B576, "=Tlaxcala")</f>
        <v>25.393295410908962</v>
      </c>
    </row>
    <row r="16" spans="1:5" x14ac:dyDescent="0.25">
      <c r="A16" s="5">
        <v>2017</v>
      </c>
      <c r="B16" s="7">
        <f>SUMIFS(Concentrado!C$2:C577,Concentrado!$A$2:$A577,"="&amp;$A16,Concentrado!$B$2:$B577, "=Tlaxcala")</f>
        <v>20313.9725</v>
      </c>
      <c r="C16" s="7">
        <f>SUMIFS(Concentrado!D$2:D577,Concentrado!$A$2:$A577,"="&amp;$A16,Concentrado!$B$2:$B577, "=Tlaxcala")</f>
        <v>5743.7676300000003</v>
      </c>
      <c r="D16" s="9">
        <f>SUMIFS(Concentrado!E$2:E577,Concentrado!$A$2:$A577,"="&amp;$A16,Concentrado!$B$2:$B577, "=Tlaxcala")</f>
        <v>15.8</v>
      </c>
      <c r="E16" s="9">
        <f>SUMIFS(Concentrado!F$2:F577,Concentrado!$A$2:$A577,"="&amp;$A16,Concentrado!$B$2:$B577, "=Tlaxcala")</f>
        <v>28.274960153657787</v>
      </c>
    </row>
    <row r="17" spans="1:5" x14ac:dyDescent="0.25">
      <c r="A17" s="5">
        <v>2018</v>
      </c>
      <c r="B17" s="7">
        <f>SUMIFS(Concentrado!C$2:C578,Concentrado!$A$2:$A578,"="&amp;$A17,Concentrado!$B$2:$B578, "=Tlaxcala")</f>
        <v>22351.4</v>
      </c>
      <c r="C17" s="7">
        <f>SUMIFS(Concentrado!D$2:D578,Concentrado!$A$2:$A578,"="&amp;$A17,Concentrado!$B$2:$B578, "=Tlaxcala")</f>
        <v>5507.1554799999994</v>
      </c>
      <c r="D17" s="9">
        <f>SUMIFS(Concentrado!E$2:E578,Concentrado!$A$2:$A578,"="&amp;$A17,Concentrado!$B$2:$B578, "=Tlaxcala")</f>
        <v>17.100000000000001</v>
      </c>
      <c r="E17" s="9">
        <f>SUMIFS(Concentrado!F$2:F578,Concentrado!$A$2:$A578,"="&amp;$A17,Concentrado!$B$2:$B578, "=Tlaxcala")</f>
        <v>24.638973308159663</v>
      </c>
    </row>
    <row r="18" spans="1:5" x14ac:dyDescent="0.25">
      <c r="A18" s="5">
        <v>2019</v>
      </c>
      <c r="B18" s="7">
        <f>SUMIFS(Concentrado!C$2:C579,Concentrado!$A$2:$A579,"="&amp;$A18,Concentrado!$B$2:$B579, "=Tlaxcala")</f>
        <v>22545.5</v>
      </c>
      <c r="C18" s="7">
        <f>SUMIFS(Concentrado!D$2:D579,Concentrado!$A$2:$A579,"="&amp;$A18,Concentrado!$B$2:$B579, "=Tlaxcala")</f>
        <v>5734.477789999999</v>
      </c>
      <c r="D18" s="9">
        <f>SUMIFS(Concentrado!E$2:E579,Concentrado!$A$2:$A579,"="&amp;$A18,Concentrado!$B$2:$B579, "=Tlaxcala")</f>
        <v>15.8</v>
      </c>
      <c r="E18" s="9">
        <f>SUMIFS(Concentrado!F$2:F579,Concentrado!$A$2:$A579,"="&amp;$A18,Concentrado!$B$2:$B579, "=Tlaxcala")</f>
        <v>25.435132465458732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67</v>
      </c>
    </row>
    <row r="2" spans="1:5" x14ac:dyDescent="0.25">
      <c r="A2" s="5">
        <v>2003</v>
      </c>
      <c r="B2" s="7">
        <f>SUMIFS(Concentrado!C$2:C563,Concentrado!$A$2:$A563,"="&amp;$A2,Concentrado!$B$2:$B563, "=Veracruz")</f>
        <v>77147.899999999994</v>
      </c>
      <c r="C2" s="7">
        <f>SUMIFS(Concentrado!D$2:D563,Concentrado!$A$2:$A563,"="&amp;$A2,Concentrado!$B$2:$B563, "=Veracruz")</f>
        <v>11387.06969</v>
      </c>
      <c r="D2" s="9">
        <f>SUMIFS(Concentrado!E$2:E563,Concentrado!$A$2:$A563,"="&amp;$A2,Concentrado!$B$2:$B563, "=Veracruz")</f>
        <v>15.8</v>
      </c>
      <c r="E2" s="9">
        <f>SUMIFS(Concentrado!F$2:F563,Concentrado!$A$2:$A563,"="&amp;$A2,Concentrado!$B$2:$B563, "=Veracruz")</f>
        <v>14.760051394788453</v>
      </c>
    </row>
    <row r="3" spans="1:5" x14ac:dyDescent="0.25">
      <c r="A3" s="5">
        <v>2004</v>
      </c>
      <c r="B3" s="7">
        <f>SUMIFS(Concentrado!C$2:C564,Concentrado!$A$2:$A564,"="&amp;$A3,Concentrado!$B$2:$B564, "=Veracruz")</f>
        <v>81612.7</v>
      </c>
      <c r="C3" s="7">
        <f>SUMIFS(Concentrado!D$2:D564,Concentrado!$A$2:$A564,"="&amp;$A3,Concentrado!$B$2:$B564, "=Veracruz")</f>
        <v>13221.394950000002</v>
      </c>
      <c r="D3" s="9">
        <f>SUMIFS(Concentrado!E$2:E564,Concentrado!$A$2:$A564,"="&amp;$A3,Concentrado!$B$2:$B564, "=Veracruz")</f>
        <v>17.600000000000001</v>
      </c>
      <c r="E3" s="9">
        <f>SUMIFS(Concentrado!F$2:F564,Concentrado!$A$2:$A564,"="&amp;$A3,Concentrado!$B$2:$B564, "=Veracruz")</f>
        <v>16.200168539945377</v>
      </c>
    </row>
    <row r="4" spans="1:5" x14ac:dyDescent="0.25">
      <c r="A4" s="5">
        <v>2005</v>
      </c>
      <c r="B4" s="7">
        <f>SUMIFS(Concentrado!C$2:C565,Concentrado!$A$2:$A565,"="&amp;$A4,Concentrado!$B$2:$B565, "=Veracruz")</f>
        <v>98018.6</v>
      </c>
      <c r="C4" s="7">
        <f>SUMIFS(Concentrado!D$2:D565,Concentrado!$A$2:$A565,"="&amp;$A4,Concentrado!$B$2:$B565, "=Veracruz")</f>
        <v>13615.16408</v>
      </c>
      <c r="D4" s="9">
        <f>SUMIFS(Concentrado!E$2:E565,Concentrado!$A$2:$A565,"="&amp;$A4,Concentrado!$B$2:$B565, "=Veracruz")</f>
        <v>16.7</v>
      </c>
      <c r="E4" s="9">
        <f>SUMIFS(Concentrado!F$2:F565,Concentrado!$A$2:$A565,"="&amp;$A4,Concentrado!$B$2:$B565, "=Veracruz")</f>
        <v>13.890388232437518</v>
      </c>
    </row>
    <row r="5" spans="1:5" x14ac:dyDescent="0.25">
      <c r="A5" s="5">
        <v>2006</v>
      </c>
      <c r="B5" s="7">
        <f>SUMIFS(Concentrado!C$2:C566,Concentrado!$A$2:$A566,"="&amp;$A5,Concentrado!$B$2:$B566, "=Veracruz")</f>
        <v>109750.7</v>
      </c>
      <c r="C5" s="7">
        <f>SUMIFS(Concentrado!D$2:D566,Concentrado!$A$2:$A566,"="&amp;$A5,Concentrado!$B$2:$B566, "=Veracruz")</f>
        <v>14401.977510000001</v>
      </c>
      <c r="D5" s="9">
        <f>SUMIFS(Concentrado!E$2:E566,Concentrado!$A$2:$A566,"="&amp;$A5,Concentrado!$B$2:$B566, "=Veracruz")</f>
        <v>16.100000000000001</v>
      </c>
      <c r="E5" s="9">
        <f>SUMIFS(Concentrado!F$2:F566,Concentrado!$A$2:$A566,"="&amp;$A5,Concentrado!$B$2:$B566, "=Veracruz")</f>
        <v>13.122447064118953</v>
      </c>
    </row>
    <row r="6" spans="1:5" x14ac:dyDescent="0.25">
      <c r="A6" s="5">
        <v>2007</v>
      </c>
      <c r="B6" s="7">
        <f>SUMIFS(Concentrado!C$2:C567,Concentrado!$A$2:$A567,"="&amp;$A6,Concentrado!$B$2:$B567, "=Veracruz")</f>
        <v>108855.6</v>
      </c>
      <c r="C6" s="7">
        <f>SUMIFS(Concentrado!D$2:D567,Concentrado!$A$2:$A567,"="&amp;$A6,Concentrado!$B$2:$B567, "=Veracruz")</f>
        <v>17283.063389999999</v>
      </c>
      <c r="D6" s="9">
        <f>SUMIFS(Concentrado!E$2:E567,Concentrado!$A$2:$A567,"="&amp;$A6,Concentrado!$B$2:$B567, "=Veracruz")</f>
        <v>15.8</v>
      </c>
      <c r="E6" s="9">
        <f>SUMIFS(Concentrado!F$2:F567,Concentrado!$A$2:$A567,"="&amp;$A6,Concentrado!$B$2:$B567, "=Veracruz")</f>
        <v>15.87705491495155</v>
      </c>
    </row>
    <row r="7" spans="1:5" x14ac:dyDescent="0.25">
      <c r="A7" s="5">
        <v>2008</v>
      </c>
      <c r="B7" s="7">
        <f>SUMIFS(Concentrado!C$2:C568,Concentrado!$A$2:$A568,"="&amp;$A7,Concentrado!$B$2:$B568, "=Veracruz")</f>
        <v>137505.70000000001</v>
      </c>
      <c r="C7" s="7">
        <f>SUMIFS(Concentrado!D$2:D568,Concentrado!$A$2:$A568,"="&amp;$A7,Concentrado!$B$2:$B568, "=Veracruz")</f>
        <v>20757.874749999999</v>
      </c>
      <c r="D7" s="9">
        <f>SUMIFS(Concentrado!E$2:E568,Concentrado!$A$2:$A568,"="&amp;$A7,Concentrado!$B$2:$B568, "=Veracruz")</f>
        <v>15.2</v>
      </c>
      <c r="E7" s="9">
        <f>SUMIFS(Concentrado!F$2:F568,Concentrado!$A$2:$A568,"="&amp;$A7,Concentrado!$B$2:$B568, "=Veracruz")</f>
        <v>15.096010383569553</v>
      </c>
    </row>
    <row r="8" spans="1:5" x14ac:dyDescent="0.25">
      <c r="A8" s="5">
        <v>2009</v>
      </c>
      <c r="B8" s="7">
        <f>SUMIFS(Concentrado!C$2:C569,Concentrado!$A$2:$A569,"="&amp;$A8,Concentrado!$B$2:$B569, "=Veracruz")</f>
        <v>190406.39999999999</v>
      </c>
      <c r="C8" s="7">
        <f>SUMIFS(Concentrado!D$2:D569,Concentrado!$A$2:$A569,"="&amp;$A8,Concentrado!$B$2:$B569, "=Veracruz")</f>
        <v>22204.413529999998</v>
      </c>
      <c r="D8" s="9">
        <f>SUMIFS(Concentrado!E$2:E569,Concentrado!$A$2:$A569,"="&amp;$A8,Concentrado!$B$2:$B569, "=Veracruz")</f>
        <v>15.2</v>
      </c>
      <c r="E8" s="9">
        <f>SUMIFS(Concentrado!F$2:F569,Concentrado!$A$2:$A569,"="&amp;$A8,Concentrado!$B$2:$B569, "=Veracruz")</f>
        <v>11.661589909792948</v>
      </c>
    </row>
    <row r="9" spans="1:5" x14ac:dyDescent="0.25">
      <c r="A9" s="5">
        <v>2010</v>
      </c>
      <c r="B9" s="7">
        <f>SUMIFS(Concentrado!C$2:C570,Concentrado!$A$2:$A570,"="&amp;$A9,Concentrado!$B$2:$B570, "=Veracruz")</f>
        <v>206589.1</v>
      </c>
      <c r="C9" s="7">
        <f>SUMIFS(Concentrado!D$2:D570,Concentrado!$A$2:$A570,"="&amp;$A9,Concentrado!$B$2:$B570, "=Veracruz")</f>
        <v>23362.574430000001</v>
      </c>
      <c r="D9" s="9">
        <f>SUMIFS(Concentrado!E$2:E570,Concentrado!$A$2:$A570,"="&amp;$A9,Concentrado!$B$2:$B570, "=Veracruz")</f>
        <v>15.6</v>
      </c>
      <c r="E9" s="9">
        <f>SUMIFS(Concentrado!F$2:F570,Concentrado!$A$2:$A570,"="&amp;$A9,Concentrado!$B$2:$B570, "=Veracruz")</f>
        <v>11.308715914828033</v>
      </c>
    </row>
    <row r="10" spans="1:5" x14ac:dyDescent="0.25">
      <c r="A10" s="5">
        <v>2011</v>
      </c>
      <c r="B10" s="7">
        <f>SUMIFS(Concentrado!C$2:C571,Concentrado!$A$2:$A571,"="&amp;$A10,Concentrado!$B$2:$B571, "=Veracruz")</f>
        <v>214633</v>
      </c>
      <c r="C10" s="7">
        <f>SUMIFS(Concentrado!D$2:D571,Concentrado!$A$2:$A571,"="&amp;$A10,Concentrado!$B$2:$B571, "=Veracruz")</f>
        <v>25855.180649999998</v>
      </c>
      <c r="D10" s="9">
        <f>SUMIFS(Concentrado!E$2:E571,Concentrado!$A$2:$A571,"="&amp;$A10,Concentrado!$B$2:$B571, "=Veracruz")</f>
        <v>15.5</v>
      </c>
      <c r="E10" s="9">
        <f>SUMIFS(Concentrado!F$2:F571,Concentrado!$A$2:$A571,"="&amp;$A10,Concentrado!$B$2:$B571, "=Veracruz")</f>
        <v>12.046228049740719</v>
      </c>
    </row>
    <row r="11" spans="1:5" x14ac:dyDescent="0.25">
      <c r="A11" s="5">
        <v>2012</v>
      </c>
      <c r="B11" s="7">
        <f>SUMIFS(Concentrado!C$2:C572,Concentrado!$A$2:$A572,"="&amp;$A11,Concentrado!$B$2:$B572, "=Veracruz")</f>
        <v>231172.8</v>
      </c>
      <c r="C11" s="7">
        <f>SUMIFS(Concentrado!D$2:D572,Concentrado!$A$2:$A572,"="&amp;$A11,Concentrado!$B$2:$B572, "=Veracruz")</f>
        <v>26234.89473</v>
      </c>
      <c r="D11" s="9">
        <f>SUMIFS(Concentrado!E$2:E572,Concentrado!$A$2:$A572,"="&amp;$A11,Concentrado!$B$2:$B572, "=Veracruz")</f>
        <v>15.8</v>
      </c>
      <c r="E11" s="9">
        <f>SUMIFS(Concentrado!F$2:F572,Concentrado!$A$2:$A572,"="&amp;$A11,Concentrado!$B$2:$B572, "=Veracruz")</f>
        <v>11.348607937439008</v>
      </c>
    </row>
    <row r="12" spans="1:5" x14ac:dyDescent="0.25">
      <c r="A12" s="5">
        <v>2013</v>
      </c>
      <c r="B12" s="7">
        <f>SUMIFS(Concentrado!C$2:C573,Concentrado!$A$2:$A573,"="&amp;$A12,Concentrado!$B$2:$B573, "=Veracruz")</f>
        <v>232923.8</v>
      </c>
      <c r="C12" s="7">
        <f>SUMIFS(Concentrado!D$2:D573,Concentrado!$A$2:$A573,"="&amp;$A12,Concentrado!$B$2:$B573, "=Veracruz")</f>
        <v>27786.172460000002</v>
      </c>
      <c r="D12" s="9">
        <f>SUMIFS(Concentrado!E$2:E573,Concentrado!$A$2:$A573,"="&amp;$A12,Concentrado!$B$2:$B573, "=Veracruz")</f>
        <v>15.7</v>
      </c>
      <c r="E12" s="9">
        <f>SUMIFS(Concentrado!F$2:F573,Concentrado!$A$2:$A573,"="&amp;$A12,Concentrado!$B$2:$B573, "=Veracruz")</f>
        <v>11.929297246567334</v>
      </c>
    </row>
    <row r="13" spans="1:5" x14ac:dyDescent="0.25">
      <c r="A13" s="5">
        <v>2014</v>
      </c>
      <c r="B13" s="7">
        <f>SUMIFS(Concentrado!C$2:C574,Concentrado!$A$2:$A574,"="&amp;$A13,Concentrado!$B$2:$B574, "=Veracruz")</f>
        <v>231455.1</v>
      </c>
      <c r="C13" s="7">
        <f>SUMIFS(Concentrado!D$2:D574,Concentrado!$A$2:$A574,"="&amp;$A13,Concentrado!$B$2:$B574, "=Veracruz")</f>
        <v>28793.43244</v>
      </c>
      <c r="D13" s="9">
        <f>SUMIFS(Concentrado!E$2:E574,Concentrado!$A$2:$A574,"="&amp;$A13,Concentrado!$B$2:$B574, "=Veracruz")</f>
        <v>14.5</v>
      </c>
      <c r="E13" s="9">
        <f>SUMIFS(Concentrado!F$2:F574,Concentrado!$A$2:$A574,"="&amp;$A13,Concentrado!$B$2:$B574, "=Veracruz")</f>
        <v>12.440180596582232</v>
      </c>
    </row>
    <row r="14" spans="1:5" x14ac:dyDescent="0.25">
      <c r="A14" s="5">
        <v>2015</v>
      </c>
      <c r="B14" s="7">
        <f>SUMIFS(Concentrado!C$2:C575,Concentrado!$A$2:$A575,"="&amp;$A14,Concentrado!$B$2:$B575, "=Veracruz")</f>
        <v>218231.59658000001</v>
      </c>
      <c r="C14" s="7">
        <f>SUMIFS(Concentrado!D$2:D575,Concentrado!$A$2:$A575,"="&amp;$A14,Concentrado!$B$2:$B575, "=Veracruz")</f>
        <v>31698.502229999998</v>
      </c>
      <c r="D14" s="9">
        <f>SUMIFS(Concentrado!E$2:E575,Concentrado!$A$2:$A575,"="&amp;$A14,Concentrado!$B$2:$B575, "=Veracruz")</f>
        <v>14.8</v>
      </c>
      <c r="E14" s="9">
        <f>SUMIFS(Concentrado!F$2:F575,Concentrado!$A$2:$A575,"="&amp;$A14,Concentrado!$B$2:$B575, "=Veracruz")</f>
        <v>14.525166257664191</v>
      </c>
    </row>
    <row r="15" spans="1:5" x14ac:dyDescent="0.25">
      <c r="A15" s="5">
        <v>2016</v>
      </c>
      <c r="B15" s="7">
        <f>SUMIFS(Concentrado!C$2:C576,Concentrado!$A$2:$A576,"="&amp;$A15,Concentrado!$B$2:$B576, "=Veracruz")</f>
        <v>205109.19266</v>
      </c>
      <c r="C15" s="7">
        <f>SUMIFS(Concentrado!D$2:D576,Concentrado!$A$2:$A576,"="&amp;$A15,Concentrado!$B$2:$B576, "=Veracruz")</f>
        <v>33058.261729999998</v>
      </c>
      <c r="D15" s="9">
        <f>SUMIFS(Concentrado!E$2:E576,Concentrado!$A$2:$A576,"="&amp;$A15,Concentrado!$B$2:$B576, "=Veracruz")</f>
        <v>14.1</v>
      </c>
      <c r="E15" s="9">
        <f>SUMIFS(Concentrado!F$2:F576,Concentrado!$A$2:$A576,"="&amp;$A15,Concentrado!$B$2:$B576, "=Veracruz")</f>
        <v>16.11739644687654</v>
      </c>
    </row>
    <row r="16" spans="1:5" x14ac:dyDescent="0.25">
      <c r="A16" s="5">
        <v>2017</v>
      </c>
      <c r="B16" s="7">
        <f>SUMIFS(Concentrado!C$2:C577,Concentrado!$A$2:$A577,"="&amp;$A16,Concentrado!$B$2:$B577, "=Veracruz")</f>
        <v>210280.15401</v>
      </c>
      <c r="C16" s="7">
        <f>SUMIFS(Concentrado!D$2:D577,Concentrado!$A$2:$A577,"="&amp;$A16,Concentrado!$B$2:$B577, "=Veracruz")</f>
        <v>36827.405279999999</v>
      </c>
      <c r="D16" s="9">
        <f>SUMIFS(Concentrado!E$2:E577,Concentrado!$A$2:$A577,"="&amp;$A16,Concentrado!$B$2:$B577, "=Veracruz")</f>
        <v>15.8</v>
      </c>
      <c r="E16" s="9">
        <f>SUMIFS(Concentrado!F$2:F577,Concentrado!$A$2:$A577,"="&amp;$A16,Concentrado!$B$2:$B577, "=Veracruz")</f>
        <v>17.513495485764505</v>
      </c>
    </row>
    <row r="17" spans="1:5" x14ac:dyDescent="0.25">
      <c r="A17" s="5">
        <v>2018</v>
      </c>
      <c r="B17" s="7">
        <f>SUMIFS(Concentrado!C$2:C578,Concentrado!$A$2:$A578,"="&amp;$A17,Concentrado!$B$2:$B578, "=Veracruz")</f>
        <v>221747.5</v>
      </c>
      <c r="C17" s="7">
        <f>SUMIFS(Concentrado!D$2:D578,Concentrado!$A$2:$A578,"="&amp;$A17,Concentrado!$B$2:$B578, "=Veracruz")</f>
        <v>37859.317460000006</v>
      </c>
      <c r="D17" s="9">
        <f>SUMIFS(Concentrado!E$2:E578,Concentrado!$A$2:$A578,"="&amp;$A17,Concentrado!$B$2:$B578, "=Veracruz")</f>
        <v>17.100000000000001</v>
      </c>
      <c r="E17" s="9">
        <f>SUMIFS(Concentrado!F$2:F578,Concentrado!$A$2:$A578,"="&amp;$A17,Concentrado!$B$2:$B578, "=Veracruz")</f>
        <v>17.073165406599852</v>
      </c>
    </row>
    <row r="18" spans="1:5" x14ac:dyDescent="0.25">
      <c r="A18" s="5">
        <v>2019</v>
      </c>
      <c r="B18" s="7">
        <f>SUMIFS(Concentrado!C$2:C579,Concentrado!$A$2:$A579,"="&amp;$A18,Concentrado!$B$2:$B579, "=Veracruz")</f>
        <v>222582.8</v>
      </c>
      <c r="C18" s="7">
        <f>SUMIFS(Concentrado!D$2:D579,Concentrado!$A$2:$A579,"="&amp;$A18,Concentrado!$B$2:$B579, "=Veracruz")</f>
        <v>38653.674320000006</v>
      </c>
      <c r="D18" s="9">
        <f>SUMIFS(Concentrado!E$2:E579,Concentrado!$A$2:$A579,"="&amp;$A18,Concentrado!$B$2:$B579, "=Veracruz")</f>
        <v>15.8</v>
      </c>
      <c r="E18" s="9">
        <f>SUMIFS(Concentrado!F$2:F579,Concentrado!$A$2:$A579,"="&amp;$A18,Concentrado!$B$2:$B579, "=Veracruz")</f>
        <v>17.365975412296013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68</v>
      </c>
    </row>
    <row r="2" spans="1:5" x14ac:dyDescent="0.25">
      <c r="A2" s="5">
        <v>2003</v>
      </c>
      <c r="B2" s="7">
        <f>SUMIFS(Concentrado!C$2:C563,Concentrado!$A$2:$A563,"="&amp;$A2,Concentrado!$B$2:$B563, "=Yucatán")</f>
        <v>19683.7</v>
      </c>
      <c r="C2" s="7">
        <f>SUMIFS(Concentrado!D$2:D563,Concentrado!$A$2:$A563,"="&amp;$A2,Concentrado!$B$2:$B563, "=Yucatán")</f>
        <v>3690.7795900000001</v>
      </c>
      <c r="D2" s="9">
        <f>SUMIFS(Concentrado!E$2:E563,Concentrado!$A$2:$A563,"="&amp;$A2,Concentrado!$B$2:$B563, "=Yucatán")</f>
        <v>15.8</v>
      </c>
      <c r="E2" s="9">
        <f>SUMIFS(Concentrado!F$2:F563,Concentrado!$A$2:$A563,"="&amp;$A2,Concentrado!$B$2:$B563, "=Yucatán")</f>
        <v>18.750436096872029</v>
      </c>
    </row>
    <row r="3" spans="1:5" x14ac:dyDescent="0.25">
      <c r="A3" s="5">
        <v>2004</v>
      </c>
      <c r="B3" s="7">
        <f>SUMIFS(Concentrado!C$2:C564,Concentrado!$A$2:$A564,"="&amp;$A3,Concentrado!$B$2:$B564, "=Yucatán")</f>
        <v>20053.900000000001</v>
      </c>
      <c r="C3" s="7">
        <f>SUMIFS(Concentrado!D$2:D564,Concentrado!$A$2:$A564,"="&amp;$A3,Concentrado!$B$2:$B564, "=Yucatán")</f>
        <v>4556.8566300000002</v>
      </c>
      <c r="D3" s="9">
        <f>SUMIFS(Concentrado!E$2:E564,Concentrado!$A$2:$A564,"="&amp;$A3,Concentrado!$B$2:$B564, "=Yucatán")</f>
        <v>17.600000000000001</v>
      </c>
      <c r="E3" s="9">
        <f>SUMIFS(Concentrado!F$2:F564,Concentrado!$A$2:$A564,"="&amp;$A3,Concentrado!$B$2:$B564, "=Yucatán")</f>
        <v>22.723044544951357</v>
      </c>
    </row>
    <row r="4" spans="1:5" x14ac:dyDescent="0.25">
      <c r="A4" s="5">
        <v>2005</v>
      </c>
      <c r="B4" s="7">
        <f>SUMIFS(Concentrado!C$2:C565,Concentrado!$A$2:$A565,"="&amp;$A4,Concentrado!$B$2:$B565, "=Yucatán")</f>
        <v>23642.6</v>
      </c>
      <c r="C4" s="7">
        <f>SUMIFS(Concentrado!D$2:D565,Concentrado!$A$2:$A565,"="&amp;$A4,Concentrado!$B$2:$B565, "=Yucatán")</f>
        <v>4962.0685000000003</v>
      </c>
      <c r="D4" s="9">
        <f>SUMIFS(Concentrado!E$2:E565,Concentrado!$A$2:$A565,"="&amp;$A4,Concentrado!$B$2:$B565, "=Yucatán")</f>
        <v>16.7</v>
      </c>
      <c r="E4" s="9">
        <f>SUMIFS(Concentrado!F$2:F565,Concentrado!$A$2:$A565,"="&amp;$A4,Concentrado!$B$2:$B565, "=Yucatán")</f>
        <v>20.987829172764418</v>
      </c>
    </row>
    <row r="5" spans="1:5" x14ac:dyDescent="0.25">
      <c r="A5" s="5">
        <v>2006</v>
      </c>
      <c r="B5" s="7">
        <f>SUMIFS(Concentrado!C$2:C566,Concentrado!$A$2:$A566,"="&amp;$A5,Concentrado!$B$2:$B566, "=Yucatán")</f>
        <v>25303.9</v>
      </c>
      <c r="C5" s="7">
        <f>SUMIFS(Concentrado!D$2:D566,Concentrado!$A$2:$A566,"="&amp;$A5,Concentrado!$B$2:$B566, "=Yucatán")</f>
        <v>4918.5208299999995</v>
      </c>
      <c r="D5" s="9">
        <f>SUMIFS(Concentrado!E$2:E566,Concentrado!$A$2:$A566,"="&amp;$A5,Concentrado!$B$2:$B566, "=Yucatán")</f>
        <v>16.100000000000001</v>
      </c>
      <c r="E5" s="9">
        <f>SUMIFS(Concentrado!F$2:F566,Concentrado!$A$2:$A566,"="&amp;$A5,Concentrado!$B$2:$B566, "=Yucatán")</f>
        <v>19.437797454147383</v>
      </c>
    </row>
    <row r="6" spans="1:5" x14ac:dyDescent="0.25">
      <c r="A6" s="5">
        <v>2007</v>
      </c>
      <c r="B6" s="7">
        <f>SUMIFS(Concentrado!C$2:C567,Concentrado!$A$2:$A567,"="&amp;$A6,Concentrado!$B$2:$B567, "=Yucatán")</f>
        <v>24766.3</v>
      </c>
      <c r="C6" s="7">
        <f>SUMIFS(Concentrado!D$2:D567,Concentrado!$A$2:$A567,"="&amp;$A6,Concentrado!$B$2:$B567, "=Yucatán")</f>
        <v>5405.2860800000008</v>
      </c>
      <c r="D6" s="9">
        <f>SUMIFS(Concentrado!E$2:E567,Concentrado!$A$2:$A567,"="&amp;$A6,Concentrado!$B$2:$B567, "=Yucatán")</f>
        <v>15.8</v>
      </c>
      <c r="E6" s="9">
        <f>SUMIFS(Concentrado!F$2:F567,Concentrado!$A$2:$A567,"="&amp;$A6,Concentrado!$B$2:$B567, "=Yucatán")</f>
        <v>21.825165971501601</v>
      </c>
    </row>
    <row r="7" spans="1:5" x14ac:dyDescent="0.25">
      <c r="A7" s="5">
        <v>2008</v>
      </c>
      <c r="B7" s="7">
        <f>SUMIFS(Concentrado!C$2:C568,Concentrado!$A$2:$A568,"="&amp;$A7,Concentrado!$B$2:$B568, "=Yucatán")</f>
        <v>35698.6</v>
      </c>
      <c r="C7" s="7">
        <f>SUMIFS(Concentrado!D$2:D568,Concentrado!$A$2:$A568,"="&amp;$A7,Concentrado!$B$2:$B568, "=Yucatán")</f>
        <v>6349.3150000000005</v>
      </c>
      <c r="D7" s="9">
        <f>SUMIFS(Concentrado!E$2:E568,Concentrado!$A$2:$A568,"="&amp;$A7,Concentrado!$B$2:$B568, "=Yucatán")</f>
        <v>15.2</v>
      </c>
      <c r="E7" s="9">
        <f>SUMIFS(Concentrado!F$2:F568,Concentrado!$A$2:$A568,"="&amp;$A7,Concentrado!$B$2:$B568, "=Yucatán")</f>
        <v>17.785893564453509</v>
      </c>
    </row>
    <row r="8" spans="1:5" x14ac:dyDescent="0.25">
      <c r="A8" s="5">
        <v>2009</v>
      </c>
      <c r="B8" s="7">
        <f>SUMIFS(Concentrado!C$2:C569,Concentrado!$A$2:$A569,"="&amp;$A8,Concentrado!$B$2:$B569, "=Yucatán")</f>
        <v>37313.599999999999</v>
      </c>
      <c r="C8" s="7">
        <f>SUMIFS(Concentrado!D$2:D569,Concentrado!$A$2:$A569,"="&amp;$A8,Concentrado!$B$2:$B569, "=Yucatán")</f>
        <v>6938.3768499999987</v>
      </c>
      <c r="D8" s="9">
        <f>SUMIFS(Concentrado!E$2:E569,Concentrado!$A$2:$A569,"="&amp;$A8,Concentrado!$B$2:$B569, "=Yucatán")</f>
        <v>15.2</v>
      </c>
      <c r="E8" s="9">
        <f>SUMIFS(Concentrado!F$2:F569,Concentrado!$A$2:$A569,"="&amp;$A8,Concentrado!$B$2:$B569, "=Yucatán")</f>
        <v>18.59476665344539</v>
      </c>
    </row>
    <row r="9" spans="1:5" x14ac:dyDescent="0.25">
      <c r="A9" s="5">
        <v>2010</v>
      </c>
      <c r="B9" s="7">
        <f>SUMIFS(Concentrado!C$2:C570,Concentrado!$A$2:$A570,"="&amp;$A9,Concentrado!$B$2:$B570, "=Yucatán")</f>
        <v>37145.599999999999</v>
      </c>
      <c r="C9" s="7">
        <f>SUMIFS(Concentrado!D$2:D570,Concentrado!$A$2:$A570,"="&amp;$A9,Concentrado!$B$2:$B570, "=Yucatán")</f>
        <v>7594.9050299999999</v>
      </c>
      <c r="D9" s="9">
        <f>SUMIFS(Concentrado!E$2:E570,Concentrado!$A$2:$A570,"="&amp;$A9,Concentrado!$B$2:$B570, "=Yucatán")</f>
        <v>15.6</v>
      </c>
      <c r="E9" s="9">
        <f>SUMIFS(Concentrado!F$2:F570,Concentrado!$A$2:$A570,"="&amp;$A9,Concentrado!$B$2:$B570, "=Yucatán")</f>
        <v>20.446311353161615</v>
      </c>
    </row>
    <row r="10" spans="1:5" x14ac:dyDescent="0.25">
      <c r="A10" s="5">
        <v>2011</v>
      </c>
      <c r="B10" s="7">
        <f>SUMIFS(Concentrado!C$2:C571,Concentrado!$A$2:$A571,"="&amp;$A10,Concentrado!$B$2:$B571, "=Yucatán")</f>
        <v>37965.699999999997</v>
      </c>
      <c r="C10" s="7">
        <f>SUMIFS(Concentrado!D$2:D571,Concentrado!$A$2:$A571,"="&amp;$A10,Concentrado!$B$2:$B571, "=Yucatán")</f>
        <v>8496.8582499999993</v>
      </c>
      <c r="D10" s="9">
        <f>SUMIFS(Concentrado!E$2:E571,Concentrado!$A$2:$A571,"="&amp;$A10,Concentrado!$B$2:$B571, "=Yucatán")</f>
        <v>15.5</v>
      </c>
      <c r="E10" s="9">
        <f>SUMIFS(Concentrado!F$2:F571,Concentrado!$A$2:$A571,"="&amp;$A10,Concentrado!$B$2:$B571, "=Yucatán")</f>
        <v>22.380354504197207</v>
      </c>
    </row>
    <row r="11" spans="1:5" x14ac:dyDescent="0.25">
      <c r="A11" s="5">
        <v>2012</v>
      </c>
      <c r="B11" s="7">
        <f>SUMIFS(Concentrado!C$2:C572,Concentrado!$A$2:$A572,"="&amp;$A11,Concentrado!$B$2:$B572, "=Yucatán")</f>
        <v>37816.5</v>
      </c>
      <c r="C11" s="7">
        <f>SUMIFS(Concentrado!D$2:D572,Concentrado!$A$2:$A572,"="&amp;$A11,Concentrado!$B$2:$B572, "=Yucatán")</f>
        <v>9194.7973999999995</v>
      </c>
      <c r="D11" s="9">
        <f>SUMIFS(Concentrado!E$2:E572,Concentrado!$A$2:$A572,"="&amp;$A11,Concentrado!$B$2:$B572, "=Yucatán")</f>
        <v>15.8</v>
      </c>
      <c r="E11" s="9">
        <f>SUMIFS(Concentrado!F$2:F572,Concentrado!$A$2:$A572,"="&amp;$A11,Concentrado!$B$2:$B572, "=Yucatán")</f>
        <v>24.314247484563616</v>
      </c>
    </row>
    <row r="12" spans="1:5" x14ac:dyDescent="0.25">
      <c r="A12" s="5">
        <v>2013</v>
      </c>
      <c r="B12" s="7">
        <f>SUMIFS(Concentrado!C$2:C573,Concentrado!$A$2:$A573,"="&amp;$A12,Concentrado!$B$2:$B573, "=Yucatán")</f>
        <v>47693.5</v>
      </c>
      <c r="C12" s="7">
        <f>SUMIFS(Concentrado!D$2:D573,Concentrado!$A$2:$A573,"="&amp;$A12,Concentrado!$B$2:$B573, "=Yucatán")</f>
        <v>10329.843530000002</v>
      </c>
      <c r="D12" s="9">
        <f>SUMIFS(Concentrado!E$2:E573,Concentrado!$A$2:$A573,"="&amp;$A12,Concentrado!$B$2:$B573, "=Yucatán")</f>
        <v>15.7</v>
      </c>
      <c r="E12" s="9">
        <f>SUMIFS(Concentrado!F$2:F573,Concentrado!$A$2:$A573,"="&amp;$A12,Concentrado!$B$2:$B573, "=Yucatán")</f>
        <v>21.658807866900105</v>
      </c>
    </row>
    <row r="13" spans="1:5" x14ac:dyDescent="0.25">
      <c r="A13" s="5">
        <v>2014</v>
      </c>
      <c r="B13" s="7">
        <f>SUMIFS(Concentrado!C$2:C574,Concentrado!$A$2:$A574,"="&amp;$A13,Concentrado!$B$2:$B574, "=Yucatán")</f>
        <v>49013.2</v>
      </c>
      <c r="C13" s="7">
        <f>SUMIFS(Concentrado!D$2:D574,Concentrado!$A$2:$A574,"="&amp;$A13,Concentrado!$B$2:$B574, "=Yucatán")</f>
        <v>10631.42777</v>
      </c>
      <c r="D13" s="9">
        <f>SUMIFS(Concentrado!E$2:E574,Concentrado!$A$2:$A574,"="&amp;$A13,Concentrado!$B$2:$B574, "=Yucatán")</f>
        <v>14.5</v>
      </c>
      <c r="E13" s="9">
        <f>SUMIFS(Concentrado!F$2:F574,Concentrado!$A$2:$A574,"="&amp;$A13,Concentrado!$B$2:$B574, "=Yucatán")</f>
        <v>21.690948091534526</v>
      </c>
    </row>
    <row r="14" spans="1:5" x14ac:dyDescent="0.25">
      <c r="A14" s="5">
        <v>2015</v>
      </c>
      <c r="B14" s="7">
        <f>SUMIFS(Concentrado!C$2:C575,Concentrado!$A$2:$A575,"="&amp;$A14,Concentrado!$B$2:$B575, "=Yucatán")</f>
        <v>50798.8851</v>
      </c>
      <c r="C14" s="7">
        <f>SUMIFS(Concentrado!D$2:D575,Concentrado!$A$2:$A575,"="&amp;$A14,Concentrado!$B$2:$B575, "=Yucatán")</f>
        <v>12170.222660000001</v>
      </c>
      <c r="D14" s="9">
        <f>SUMIFS(Concentrado!E$2:E575,Concentrado!$A$2:$A575,"="&amp;$A14,Concentrado!$B$2:$B575, "=Yucatán")</f>
        <v>14.8</v>
      </c>
      <c r="E14" s="9">
        <f>SUMIFS(Concentrado!F$2:F575,Concentrado!$A$2:$A575,"="&amp;$A14,Concentrado!$B$2:$B575, "=Yucatán")</f>
        <v>23.957657015586747</v>
      </c>
    </row>
    <row r="15" spans="1:5" x14ac:dyDescent="0.25">
      <c r="A15" s="5">
        <v>2016</v>
      </c>
      <c r="B15" s="7">
        <f>SUMIFS(Concentrado!C$2:C576,Concentrado!$A$2:$A576,"="&amp;$A15,Concentrado!$B$2:$B576, "=Yucatán")</f>
        <v>52481.834210000001</v>
      </c>
      <c r="C15" s="7">
        <f>SUMIFS(Concentrado!D$2:D576,Concentrado!$A$2:$A576,"="&amp;$A15,Concentrado!$B$2:$B576, "=Yucatán")</f>
        <v>12244.257899999999</v>
      </c>
      <c r="D15" s="9">
        <f>SUMIFS(Concentrado!E$2:E576,Concentrado!$A$2:$A576,"="&amp;$A15,Concentrado!$B$2:$B576, "=Yucatán")</f>
        <v>14.1</v>
      </c>
      <c r="E15" s="9">
        <f>SUMIFS(Concentrado!F$2:F576,Concentrado!$A$2:$A576,"="&amp;$A15,Concentrado!$B$2:$B576, "=Yucatán")</f>
        <v>23.330468693235861</v>
      </c>
    </row>
    <row r="16" spans="1:5" x14ac:dyDescent="0.25">
      <c r="A16" s="5">
        <v>2017</v>
      </c>
      <c r="B16" s="7">
        <f>SUMIFS(Concentrado!C$2:C577,Concentrado!$A$2:$A577,"="&amp;$A16,Concentrado!$B$2:$B577, "=Yucatán")</f>
        <v>57213.007039999997</v>
      </c>
      <c r="C16" s="7">
        <f>SUMIFS(Concentrado!D$2:D577,Concentrado!$A$2:$A577,"="&amp;$A16,Concentrado!$B$2:$B577, "=Yucatán")</f>
        <v>12767.041689999998</v>
      </c>
      <c r="D16" s="9">
        <f>SUMIFS(Concentrado!E$2:E577,Concentrado!$A$2:$A577,"="&amp;$A16,Concentrado!$B$2:$B577, "=Yucatán")</f>
        <v>15.8</v>
      </c>
      <c r="E16" s="9">
        <f>SUMIFS(Concentrado!F$2:F577,Concentrado!$A$2:$A577,"="&amp;$A16,Concentrado!$B$2:$B577, "=Yucatán")</f>
        <v>22.314928633403287</v>
      </c>
    </row>
    <row r="17" spans="1:5" x14ac:dyDescent="0.25">
      <c r="A17" s="5">
        <v>2018</v>
      </c>
      <c r="B17" s="7">
        <f>SUMIFS(Concentrado!C$2:C578,Concentrado!$A$2:$A578,"="&amp;$A17,Concentrado!$B$2:$B578, "=Yucatán")</f>
        <v>60205.599999999999</v>
      </c>
      <c r="C17" s="7">
        <f>SUMIFS(Concentrado!D$2:D578,Concentrado!$A$2:$A578,"="&amp;$A17,Concentrado!$B$2:$B578, "=Yucatán")</f>
        <v>14089.611220000003</v>
      </c>
      <c r="D17" s="9">
        <f>SUMIFS(Concentrado!E$2:E578,Concentrado!$A$2:$A578,"="&amp;$A17,Concentrado!$B$2:$B578, "=Yucatán")</f>
        <v>17.100000000000001</v>
      </c>
      <c r="E17" s="9">
        <f>SUMIFS(Concentrado!F$2:F578,Concentrado!$A$2:$A578,"="&amp;$A17,Concentrado!$B$2:$B578, "=Yucatán")</f>
        <v>23.40249282458775</v>
      </c>
    </row>
    <row r="18" spans="1:5" x14ac:dyDescent="0.25">
      <c r="A18" s="5">
        <v>2019</v>
      </c>
      <c r="B18" s="7">
        <f>SUMIFS(Concentrado!C$2:C579,Concentrado!$A$2:$A579,"="&amp;$A18,Concentrado!$B$2:$B579, "=Yucatán")</f>
        <v>60285.4</v>
      </c>
      <c r="C18" s="7">
        <f>SUMIFS(Concentrado!D$2:D579,Concentrado!$A$2:$A579,"="&amp;$A18,Concentrado!$B$2:$B579, "=Yucatán")</f>
        <v>13688.907179999998</v>
      </c>
      <c r="D18" s="9">
        <f>SUMIFS(Concentrado!E$2:E579,Concentrado!$A$2:$A579,"="&amp;$A18,Concentrado!$B$2:$B579, "=Yucatán")</f>
        <v>15.8</v>
      </c>
      <c r="E18" s="9">
        <f>SUMIFS(Concentrado!F$2:F579,Concentrado!$A$2:$A579,"="&amp;$A18,Concentrado!$B$2:$B579, "=Yucatán")</f>
        <v>22.706836447962523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69</v>
      </c>
    </row>
    <row r="2" spans="1:5" x14ac:dyDescent="0.25">
      <c r="A2" s="5">
        <v>2003</v>
      </c>
      <c r="B2" s="7">
        <f>SUMIFS(Concentrado!C$2:C563,Concentrado!$A$2:$A563,"="&amp;$A2,Concentrado!$B$2:$B563, "=Zacatecas")</f>
        <v>12154.1</v>
      </c>
      <c r="C2" s="7">
        <f>SUMIFS(Concentrado!D$2:D563,Concentrado!$A$2:$A563,"="&amp;$A2,Concentrado!$B$2:$B563, "=Zacatecas")</f>
        <v>1997.8741100000002</v>
      </c>
      <c r="D2" s="9">
        <f>SUMIFS(Concentrado!E$2:E563,Concentrado!$A$2:$A563,"="&amp;$A2,Concentrado!$B$2:$B563, "=Zacatecas")</f>
        <v>15.8</v>
      </c>
      <c r="E2" s="9">
        <f>SUMIFS(Concentrado!F$2:F563,Concentrado!$A$2:$A563,"="&amp;$A2,Concentrado!$B$2:$B563, "=Zacatecas")</f>
        <v>16.437861380110416</v>
      </c>
    </row>
    <row r="3" spans="1:5" x14ac:dyDescent="0.25">
      <c r="A3" s="5">
        <v>2004</v>
      </c>
      <c r="B3" s="7">
        <f>SUMIFS(Concentrado!C$2:C564,Concentrado!$A$2:$A564,"="&amp;$A3,Concentrado!$B$2:$B564, "=Zacatecas")</f>
        <v>13552</v>
      </c>
      <c r="C3" s="7">
        <f>SUMIFS(Concentrado!D$2:D564,Concentrado!$A$2:$A564,"="&amp;$A3,Concentrado!$B$2:$B564, "=Zacatecas")</f>
        <v>2584.1347500000002</v>
      </c>
      <c r="D3" s="9">
        <f>SUMIFS(Concentrado!E$2:E564,Concentrado!$A$2:$A564,"="&amp;$A3,Concentrado!$B$2:$B564, "=Zacatecas")</f>
        <v>17.600000000000001</v>
      </c>
      <c r="E3" s="9">
        <f>SUMIFS(Concentrado!F$2:F564,Concentrado!$A$2:$A564,"="&amp;$A3,Concentrado!$B$2:$B564, "=Zacatecas")</f>
        <v>19.068290658205434</v>
      </c>
    </row>
    <row r="4" spans="1:5" x14ac:dyDescent="0.25">
      <c r="A4" s="5">
        <v>2005</v>
      </c>
      <c r="B4" s="7">
        <f>SUMIFS(Concentrado!C$2:C565,Concentrado!$A$2:$A565,"="&amp;$A4,Concentrado!$B$2:$B565, "=Zacatecas")</f>
        <v>13098.1</v>
      </c>
      <c r="C4" s="7">
        <f>SUMIFS(Concentrado!D$2:D565,Concentrado!$A$2:$A565,"="&amp;$A4,Concentrado!$B$2:$B565, "=Zacatecas")</f>
        <v>2721.6638400000002</v>
      </c>
      <c r="D4" s="9">
        <f>SUMIFS(Concentrado!E$2:E565,Concentrado!$A$2:$A565,"="&amp;$A4,Concentrado!$B$2:$B565, "=Zacatecas")</f>
        <v>16.7</v>
      </c>
      <c r="E4" s="9">
        <f>SUMIFS(Concentrado!F$2:F565,Concentrado!$A$2:$A565,"="&amp;$A4,Concentrado!$B$2:$B565, "=Zacatecas")</f>
        <v>20.77907360609554</v>
      </c>
    </row>
    <row r="5" spans="1:5" x14ac:dyDescent="0.25">
      <c r="A5" s="5">
        <v>2006</v>
      </c>
      <c r="B5" s="7">
        <f>SUMIFS(Concentrado!C$2:C566,Concentrado!$A$2:$A566,"="&amp;$A5,Concentrado!$B$2:$B566, "=Zacatecas")</f>
        <v>14668</v>
      </c>
      <c r="C5" s="7">
        <f>SUMIFS(Concentrado!D$2:D566,Concentrado!$A$2:$A566,"="&amp;$A5,Concentrado!$B$2:$B566, "=Zacatecas")</f>
        <v>2644.0873900000001</v>
      </c>
      <c r="D5" s="9">
        <f>SUMIFS(Concentrado!E$2:E566,Concentrado!$A$2:$A566,"="&amp;$A5,Concentrado!$B$2:$B566, "=Zacatecas")</f>
        <v>16.100000000000001</v>
      </c>
      <c r="E5" s="9">
        <f>SUMIFS(Concentrado!F$2:F566,Concentrado!$A$2:$A566,"="&amp;$A5,Concentrado!$B$2:$B566, "=Zacatecas")</f>
        <v>18.026229820016361</v>
      </c>
    </row>
    <row r="6" spans="1:5" x14ac:dyDescent="0.25">
      <c r="A6" s="5">
        <v>2007</v>
      </c>
      <c r="B6" s="7">
        <f>SUMIFS(Concentrado!C$2:C567,Concentrado!$A$2:$A567,"="&amp;$A6,Concentrado!$B$2:$B567, "=Zacatecas")</f>
        <v>15015</v>
      </c>
      <c r="C6" s="7">
        <f>SUMIFS(Concentrado!D$2:D567,Concentrado!$A$2:$A567,"="&amp;$A6,Concentrado!$B$2:$B567, "=Zacatecas")</f>
        <v>3133.9973</v>
      </c>
      <c r="D6" s="9">
        <f>SUMIFS(Concentrado!E$2:E567,Concentrado!$A$2:$A567,"="&amp;$A6,Concentrado!$B$2:$B567, "=Zacatecas")</f>
        <v>15.8</v>
      </c>
      <c r="E6" s="9">
        <f>SUMIFS(Concentrado!F$2:F567,Concentrado!$A$2:$A567,"="&amp;$A6,Concentrado!$B$2:$B567, "=Zacatecas")</f>
        <v>20.87244289044289</v>
      </c>
    </row>
    <row r="7" spans="1:5" x14ac:dyDescent="0.25">
      <c r="A7" s="5">
        <v>2008</v>
      </c>
      <c r="B7" s="7">
        <f>SUMIFS(Concentrado!C$2:C568,Concentrado!$A$2:$A568,"="&amp;$A7,Concentrado!$B$2:$B568, "=Zacatecas")</f>
        <v>19972.7</v>
      </c>
      <c r="C7" s="7">
        <f>SUMIFS(Concentrado!D$2:D568,Concentrado!$A$2:$A568,"="&amp;$A7,Concentrado!$B$2:$B568, "=Zacatecas")</f>
        <v>3836.6236399999998</v>
      </c>
      <c r="D7" s="9">
        <f>SUMIFS(Concentrado!E$2:E568,Concentrado!$A$2:$A568,"="&amp;$A7,Concentrado!$B$2:$B568, "=Zacatecas")</f>
        <v>15.2</v>
      </c>
      <c r="E7" s="9">
        <f>SUMIFS(Concentrado!F$2:F568,Concentrado!$A$2:$A568,"="&amp;$A7,Concentrado!$B$2:$B568, "=Zacatecas")</f>
        <v>19.209338947663561</v>
      </c>
    </row>
    <row r="8" spans="1:5" x14ac:dyDescent="0.25">
      <c r="A8" s="5">
        <v>2009</v>
      </c>
      <c r="B8" s="7">
        <f>SUMIFS(Concentrado!C$2:C569,Concentrado!$A$2:$A569,"="&amp;$A8,Concentrado!$B$2:$B569, "=Zacatecas")</f>
        <v>22336.1</v>
      </c>
      <c r="C8" s="7">
        <f>SUMIFS(Concentrado!D$2:D569,Concentrado!$A$2:$A569,"="&amp;$A8,Concentrado!$B$2:$B569, "=Zacatecas")</f>
        <v>4104.7981199999995</v>
      </c>
      <c r="D8" s="9">
        <f>SUMIFS(Concentrado!E$2:E569,Concentrado!$A$2:$A569,"="&amp;$A8,Concentrado!$B$2:$B569, "=Zacatecas")</f>
        <v>15.2</v>
      </c>
      <c r="E8" s="9">
        <f>SUMIFS(Concentrado!F$2:F569,Concentrado!$A$2:$A569,"="&amp;$A8,Concentrado!$B$2:$B569, "=Zacatecas")</f>
        <v>18.377416469303054</v>
      </c>
    </row>
    <row r="9" spans="1:5" x14ac:dyDescent="0.25">
      <c r="A9" s="5">
        <v>2010</v>
      </c>
      <c r="B9" s="7">
        <f>SUMIFS(Concentrado!C$2:C570,Concentrado!$A$2:$A570,"="&amp;$A9,Concentrado!$B$2:$B570, "=Zacatecas")</f>
        <v>25831.200000000001</v>
      </c>
      <c r="C9" s="7">
        <f>SUMIFS(Concentrado!D$2:D570,Concentrado!$A$2:$A570,"="&amp;$A9,Concentrado!$B$2:$B570, "=Zacatecas")</f>
        <v>4489.1048099999998</v>
      </c>
      <c r="D9" s="9">
        <f>SUMIFS(Concentrado!E$2:E570,Concentrado!$A$2:$A570,"="&amp;$A9,Concentrado!$B$2:$B570, "=Zacatecas")</f>
        <v>15.6</v>
      </c>
      <c r="E9" s="9">
        <f>SUMIFS(Concentrado!F$2:F570,Concentrado!$A$2:$A570,"="&amp;$A9,Concentrado!$B$2:$B570, "=Zacatecas")</f>
        <v>17.37861504692</v>
      </c>
    </row>
    <row r="10" spans="1:5" x14ac:dyDescent="0.25">
      <c r="A10" s="5">
        <v>2011</v>
      </c>
      <c r="B10" s="7">
        <f>SUMIFS(Concentrado!C$2:C571,Concentrado!$A$2:$A571,"="&amp;$A10,Concentrado!$B$2:$B571, "=Zacatecas")</f>
        <v>26069.7</v>
      </c>
      <c r="C10" s="7">
        <f>SUMIFS(Concentrado!D$2:D571,Concentrado!$A$2:$A571,"="&amp;$A10,Concentrado!$B$2:$B571, "=Zacatecas")</f>
        <v>5028.0486700000001</v>
      </c>
      <c r="D10" s="9">
        <f>SUMIFS(Concentrado!E$2:E571,Concentrado!$A$2:$A571,"="&amp;$A10,Concentrado!$B$2:$B571, "=Zacatecas")</f>
        <v>15.5</v>
      </c>
      <c r="E10" s="9">
        <f>SUMIFS(Concentrado!F$2:F571,Concentrado!$A$2:$A571,"="&amp;$A10,Concentrado!$B$2:$B571, "=Zacatecas")</f>
        <v>19.286944882373021</v>
      </c>
    </row>
    <row r="11" spans="1:5" x14ac:dyDescent="0.25">
      <c r="A11" s="5">
        <v>2012</v>
      </c>
      <c r="B11" s="7">
        <f>SUMIFS(Concentrado!C$2:C572,Concentrado!$A$2:$A572,"="&amp;$A11,Concentrado!$B$2:$B572, "=Zacatecas")</f>
        <v>22176.9</v>
      </c>
      <c r="C11" s="7">
        <f>SUMIFS(Concentrado!D$2:D572,Concentrado!$A$2:$A572,"="&amp;$A11,Concentrado!$B$2:$B572, "=Zacatecas")</f>
        <v>5399.4280600000002</v>
      </c>
      <c r="D11" s="9">
        <f>SUMIFS(Concentrado!E$2:E572,Concentrado!$A$2:$A572,"="&amp;$A11,Concentrado!$B$2:$B572, "=Zacatecas")</f>
        <v>15.8</v>
      </c>
      <c r="E11" s="9">
        <f>SUMIFS(Concentrado!F$2:F572,Concentrado!$A$2:$A572,"="&amp;$A11,Concentrado!$B$2:$B572, "=Zacatecas")</f>
        <v>24.347082144032754</v>
      </c>
    </row>
    <row r="12" spans="1:5" x14ac:dyDescent="0.25">
      <c r="A12" s="5">
        <v>2013</v>
      </c>
      <c r="B12" s="7">
        <f>SUMIFS(Concentrado!C$2:C573,Concentrado!$A$2:$A573,"="&amp;$A12,Concentrado!$B$2:$B573, "=Zacatecas")</f>
        <v>26591.8</v>
      </c>
      <c r="C12" s="7">
        <f>SUMIFS(Concentrado!D$2:D573,Concentrado!$A$2:$A573,"="&amp;$A12,Concentrado!$B$2:$B573, "=Zacatecas")</f>
        <v>5788.1427899999999</v>
      </c>
      <c r="D12" s="9">
        <f>SUMIFS(Concentrado!E$2:E573,Concentrado!$A$2:$A573,"="&amp;$A12,Concentrado!$B$2:$B573, "=Zacatecas")</f>
        <v>15.7</v>
      </c>
      <c r="E12" s="9">
        <f>SUMIFS(Concentrado!F$2:F573,Concentrado!$A$2:$A573,"="&amp;$A12,Concentrado!$B$2:$B573, "=Zacatecas")</f>
        <v>21.766645319233749</v>
      </c>
    </row>
    <row r="13" spans="1:5" x14ac:dyDescent="0.25">
      <c r="A13" s="5">
        <v>2014</v>
      </c>
      <c r="B13" s="7">
        <f>SUMIFS(Concentrado!C$2:C574,Concentrado!$A$2:$A574,"="&amp;$A13,Concentrado!$B$2:$B574, "=Zacatecas")</f>
        <v>28223.200000000001</v>
      </c>
      <c r="C13" s="7">
        <f>SUMIFS(Concentrado!D$2:D574,Concentrado!$A$2:$A574,"="&amp;$A13,Concentrado!$B$2:$B574, "=Zacatecas")</f>
        <v>6032.6997099999999</v>
      </c>
      <c r="D13" s="9">
        <f>SUMIFS(Concentrado!E$2:E574,Concentrado!$A$2:$A574,"="&amp;$A13,Concentrado!$B$2:$B574, "=Zacatecas")</f>
        <v>14.5</v>
      </c>
      <c r="E13" s="9">
        <f>SUMIFS(Concentrado!F$2:F574,Concentrado!$A$2:$A574,"="&amp;$A13,Concentrado!$B$2:$B574, "=Zacatecas")</f>
        <v>21.374967083817566</v>
      </c>
    </row>
    <row r="14" spans="1:5" x14ac:dyDescent="0.25">
      <c r="A14" s="5">
        <v>2015</v>
      </c>
      <c r="B14" s="7">
        <f>SUMIFS(Concentrado!C$2:C575,Concentrado!$A$2:$A575,"="&amp;$A14,Concentrado!$B$2:$B575, "=Zacatecas")</f>
        <v>29607.285520000001</v>
      </c>
      <c r="C14" s="7">
        <f>SUMIFS(Concentrado!D$2:D575,Concentrado!$A$2:$A575,"="&amp;$A14,Concentrado!$B$2:$B575, "=Zacatecas")</f>
        <v>6545.4271699999999</v>
      </c>
      <c r="D14" s="9">
        <f>SUMIFS(Concentrado!E$2:E575,Concentrado!$A$2:$A575,"="&amp;$A14,Concentrado!$B$2:$B575, "=Zacatecas")</f>
        <v>14.8</v>
      </c>
      <c r="E14" s="9">
        <f>SUMIFS(Concentrado!F$2:F575,Concentrado!$A$2:$A575,"="&amp;$A14,Concentrado!$B$2:$B575, "=Zacatecas")</f>
        <v>22.107488258518337</v>
      </c>
    </row>
    <row r="15" spans="1:5" x14ac:dyDescent="0.25">
      <c r="A15" s="5">
        <v>2016</v>
      </c>
      <c r="B15" s="7">
        <f>SUMIFS(Concentrado!C$2:C576,Concentrado!$A$2:$A576,"="&amp;$A15,Concentrado!$B$2:$B576, "=Zacatecas")</f>
        <v>30753.114819999999</v>
      </c>
      <c r="C15" s="7">
        <f>SUMIFS(Concentrado!D$2:D576,Concentrado!$A$2:$A576,"="&amp;$A15,Concentrado!$B$2:$B576, "=Zacatecas")</f>
        <v>6713.4654600000003</v>
      </c>
      <c r="D15" s="9">
        <f>SUMIFS(Concentrado!E$2:E576,Concentrado!$A$2:$A576,"="&amp;$A15,Concentrado!$B$2:$B576, "=Zacatecas")</f>
        <v>14.1</v>
      </c>
      <c r="E15" s="9">
        <f>SUMIFS(Concentrado!F$2:F576,Concentrado!$A$2:$A576,"="&amp;$A15,Concentrado!$B$2:$B576, "=Zacatecas")</f>
        <v>21.830196711111558</v>
      </c>
    </row>
    <row r="16" spans="1:5" x14ac:dyDescent="0.25">
      <c r="A16" s="5">
        <v>2017</v>
      </c>
      <c r="B16" s="7">
        <f>SUMIFS(Concentrado!C$2:C577,Concentrado!$A$2:$A577,"="&amp;$A16,Concentrado!$B$2:$B577, "=Zacatecas")</f>
        <v>28801.324100000002</v>
      </c>
      <c r="C16" s="7">
        <f>SUMIFS(Concentrado!D$2:D577,Concentrado!$A$2:$A577,"="&amp;$A16,Concentrado!$B$2:$B577, "=Zacatecas")</f>
        <v>7389.0373799999998</v>
      </c>
      <c r="D16" s="9">
        <f>SUMIFS(Concentrado!E$2:E577,Concentrado!$A$2:$A577,"="&amp;$A16,Concentrado!$B$2:$B577, "=Zacatecas")</f>
        <v>15.8</v>
      </c>
      <c r="E16" s="9">
        <f>SUMIFS(Concentrado!F$2:F577,Concentrado!$A$2:$A577,"="&amp;$A16,Concentrado!$B$2:$B577, "=Zacatecas")</f>
        <v>25.655200276017865</v>
      </c>
    </row>
    <row r="17" spans="1:5" x14ac:dyDescent="0.25">
      <c r="A17" s="5">
        <v>2018</v>
      </c>
      <c r="B17" s="7">
        <f>SUMIFS(Concentrado!C$2:C578,Concentrado!$A$2:$A578,"="&amp;$A17,Concentrado!$B$2:$B578, "=Zacatecas")</f>
        <v>32156.7</v>
      </c>
      <c r="C17" s="7">
        <f>SUMIFS(Concentrado!D$2:D578,Concentrado!$A$2:$A578,"="&amp;$A17,Concentrado!$B$2:$B578, "=Zacatecas")</f>
        <v>7622.9311399999997</v>
      </c>
      <c r="D17" s="9">
        <f>SUMIFS(Concentrado!E$2:E578,Concentrado!$A$2:$A578,"="&amp;$A17,Concentrado!$B$2:$B578, "=Zacatecas")</f>
        <v>17.100000000000001</v>
      </c>
      <c r="E17" s="9">
        <f>SUMIFS(Concentrado!F$2:F578,Concentrado!$A$2:$A578,"="&amp;$A17,Concentrado!$B$2:$B578, "=Zacatecas")</f>
        <v>23.70557656724726</v>
      </c>
    </row>
    <row r="18" spans="1:5" x14ac:dyDescent="0.25">
      <c r="A18" s="5">
        <v>2019</v>
      </c>
      <c r="B18" s="7">
        <f>SUMIFS(Concentrado!C$2:C579,Concentrado!$A$2:$A579,"="&amp;$A18,Concentrado!$B$2:$B579, "=Zacatecas")</f>
        <v>31444</v>
      </c>
      <c r="C18" s="7">
        <f>SUMIFS(Concentrado!D$2:D579,Concentrado!$A$2:$A579,"="&amp;$A18,Concentrado!$B$2:$B579, "=Zacatecas")</f>
        <v>7887.6616099999992</v>
      </c>
      <c r="D18" s="9">
        <f>SUMIFS(Concentrado!E$2:E579,Concentrado!$A$2:$A579,"="&amp;$A18,Concentrado!$B$2:$B579, "=Zacatecas")</f>
        <v>15.8</v>
      </c>
      <c r="E18" s="9">
        <f>SUMIFS(Concentrado!F$2:F579,Concentrado!$A$2:$A579,"="&amp;$A18,Concentrado!$B$2:$B579, "=Zacatecas")</f>
        <v>25.084790770894283</v>
      </c>
    </row>
  </sheetData>
  <pageMargins left="0.7" right="0.7" top="0.75" bottom="0.75" header="0.3" footer="0.3"/>
  <pageSetup orientation="portrait" horizont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85.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40</v>
      </c>
    </row>
    <row r="2" spans="1:5" x14ac:dyDescent="0.25">
      <c r="A2" s="5">
        <v>2003</v>
      </c>
      <c r="B2" s="7">
        <f>SUMIFS(Concentrado!C$2:C563,Concentrado!$A$2:$A563,"="&amp;$A2,Concentrado!$B$2:$B563, "=Baja California")</f>
        <v>23009.4</v>
      </c>
      <c r="C2" s="7">
        <f>SUMIFS(Concentrado!D$2:D563,Concentrado!$A$2:$A563,"="&amp;$A2,Concentrado!$B$2:$B563, "=Baja California")</f>
        <v>4931.6533199999994</v>
      </c>
      <c r="D2" s="9">
        <f>SUMIFS(Concentrado!E$2:E563,Concentrado!$A$2:$A563,"="&amp;$A2,Concentrado!$B$2:$B563, "=Baja California")</f>
        <v>15.8</v>
      </c>
      <c r="E2" s="9">
        <f>SUMIFS(Concentrado!F$2:F563,Concentrado!$A$2:$A563,"="&amp;$A2,Concentrado!$B$2:$B563, "=Baja California")</f>
        <v>21.433211296252832</v>
      </c>
    </row>
    <row r="3" spans="1:5" x14ac:dyDescent="0.25">
      <c r="A3" s="5">
        <v>2004</v>
      </c>
      <c r="B3" s="7">
        <f>SUMIFS(Concentrado!C$2:C564,Concentrado!$A$2:$A564,"="&amp;$A3,Concentrado!$B$2:$B564, "=Baja California")</f>
        <v>25568.9</v>
      </c>
      <c r="C3" s="7">
        <f>SUMIFS(Concentrado!D$2:D564,Concentrado!$A$2:$A564,"="&amp;$A3,Concentrado!$B$2:$B564, "=Baja California")</f>
        <v>6063.0398599999999</v>
      </c>
      <c r="D3" s="9">
        <f>SUMIFS(Concentrado!E$2:E564,Concentrado!$A$2:$A564,"="&amp;$A3,Concentrado!$B$2:$B564, "=Baja California")</f>
        <v>17.600000000000001</v>
      </c>
      <c r="E3" s="9">
        <f>SUMIFS(Concentrado!F$2:F564,Concentrado!$A$2:$A564,"="&amp;$A3,Concentrado!$B$2:$B564, "=Baja California")</f>
        <v>23.712556504190633</v>
      </c>
    </row>
    <row r="4" spans="1:5" x14ac:dyDescent="0.25">
      <c r="A4" s="5">
        <v>2005</v>
      </c>
      <c r="B4" s="7">
        <f>SUMIFS(Concentrado!C$2:C565,Concentrado!$A$2:$A565,"="&amp;$A4,Concentrado!$B$2:$B565, "=Baja California")</f>
        <v>27578.9</v>
      </c>
      <c r="C4" s="7">
        <f>SUMIFS(Concentrado!D$2:D565,Concentrado!$A$2:$A565,"="&amp;$A4,Concentrado!$B$2:$B565, "=Baja California")</f>
        <v>6022.7350499999993</v>
      </c>
      <c r="D4" s="9">
        <f>SUMIFS(Concentrado!E$2:E565,Concentrado!$A$2:$A565,"="&amp;$A4,Concentrado!$B$2:$B565, "=Baja California")</f>
        <v>16.7</v>
      </c>
      <c r="E4" s="9">
        <f>SUMIFS(Concentrado!F$2:F565,Concentrado!$A$2:$A565,"="&amp;$A4,Concentrado!$B$2:$B565, "=Baja California")</f>
        <v>21.838198949196666</v>
      </c>
    </row>
    <row r="5" spans="1:5" x14ac:dyDescent="0.25">
      <c r="A5" s="5">
        <v>2006</v>
      </c>
      <c r="B5" s="7">
        <f>SUMIFS(Concentrado!C$2:C566,Concentrado!$A$2:$A566,"="&amp;$A5,Concentrado!$B$2:$B566, "=Baja California")</f>
        <v>29452.5</v>
      </c>
      <c r="C5" s="7">
        <f>SUMIFS(Concentrado!D$2:D566,Concentrado!$A$2:$A566,"="&amp;$A5,Concentrado!$B$2:$B566, "=Baja California")</f>
        <v>6807.5455099999999</v>
      </c>
      <c r="D5" s="9">
        <f>SUMIFS(Concentrado!E$2:E566,Concentrado!$A$2:$A566,"="&amp;$A5,Concentrado!$B$2:$B566, "=Baja California")</f>
        <v>16.100000000000001</v>
      </c>
      <c r="E5" s="9">
        <f>SUMIFS(Concentrado!F$2:F566,Concentrado!$A$2:$A566,"="&amp;$A5,Concentrado!$B$2:$B566, "=Baja California")</f>
        <v>23.113642339359984</v>
      </c>
    </row>
    <row r="6" spans="1:5" x14ac:dyDescent="0.25">
      <c r="A6" s="5">
        <v>2007</v>
      </c>
      <c r="B6" s="7">
        <f>SUMIFS(Concentrado!C$2:C567,Concentrado!$A$2:$A567,"="&amp;$A6,Concentrado!$B$2:$B567, "=Baja California")</f>
        <v>32143.7</v>
      </c>
      <c r="C6" s="7">
        <f>SUMIFS(Concentrado!D$2:D567,Concentrado!$A$2:$A567,"="&amp;$A6,Concentrado!$B$2:$B567, "=Baja California")</f>
        <v>8128.0911699999997</v>
      </c>
      <c r="D6" s="9">
        <f>SUMIFS(Concentrado!E$2:E567,Concentrado!$A$2:$A567,"="&amp;$A6,Concentrado!$B$2:$B567, "=Baja California")</f>
        <v>15.8</v>
      </c>
      <c r="E6" s="9">
        <f>SUMIFS(Concentrado!F$2:F567,Concentrado!$A$2:$A567,"="&amp;$A6,Concentrado!$B$2:$B567, "=Baja California")</f>
        <v>25.286731676813805</v>
      </c>
    </row>
    <row r="7" spans="1:5" x14ac:dyDescent="0.25">
      <c r="A7" s="5">
        <v>2008</v>
      </c>
      <c r="B7" s="7">
        <f>SUMIFS(Concentrado!C$2:C568,Concentrado!$A$2:$A568,"="&amp;$A7,Concentrado!$B$2:$B568, "=Baja California")</f>
        <v>44247.1</v>
      </c>
      <c r="C7" s="7">
        <f>SUMIFS(Concentrado!D$2:D568,Concentrado!$A$2:$A568,"="&amp;$A7,Concentrado!$B$2:$B568, "=Baja California")</f>
        <v>10638.79243</v>
      </c>
      <c r="D7" s="9">
        <f>SUMIFS(Concentrado!E$2:E568,Concentrado!$A$2:$A568,"="&amp;$A7,Concentrado!$B$2:$B568, "=Baja California")</f>
        <v>15.2</v>
      </c>
      <c r="E7" s="9">
        <f>SUMIFS(Concentrado!F$2:F568,Concentrado!$A$2:$A568,"="&amp;$A7,Concentrado!$B$2:$B568, "=Baja California")</f>
        <v>24.044044536252095</v>
      </c>
    </row>
    <row r="8" spans="1:5" x14ac:dyDescent="0.25">
      <c r="A8" s="5">
        <v>2009</v>
      </c>
      <c r="B8" s="7">
        <f>SUMIFS(Concentrado!C$2:C569,Concentrado!$A$2:$A569,"="&amp;$A8,Concentrado!$B$2:$B569, "=Baja California")</f>
        <v>46150.7</v>
      </c>
      <c r="C8" s="7">
        <f>SUMIFS(Concentrado!D$2:D569,Concentrado!$A$2:$A569,"="&amp;$A8,Concentrado!$B$2:$B569, "=Baja California")</f>
        <v>10501.632740000001</v>
      </c>
      <c r="D8" s="9">
        <f>SUMIFS(Concentrado!E$2:E569,Concentrado!$A$2:$A569,"="&amp;$A8,Concentrado!$B$2:$B569, "=Baja California")</f>
        <v>15.2</v>
      </c>
      <c r="E8" s="9">
        <f>SUMIFS(Concentrado!F$2:F569,Concentrado!$A$2:$A569,"="&amp;$A8,Concentrado!$B$2:$B569, "=Baja California")</f>
        <v>22.755088741882577</v>
      </c>
    </row>
    <row r="9" spans="1:5" x14ac:dyDescent="0.25">
      <c r="A9" s="5">
        <v>2010</v>
      </c>
      <c r="B9" s="7">
        <f>SUMIFS(Concentrado!C$2:C570,Concentrado!$A$2:$A570,"="&amp;$A9,Concentrado!$B$2:$B570, "=Baja California")</f>
        <v>46706.6</v>
      </c>
      <c r="C9" s="7">
        <f>SUMIFS(Concentrado!D$2:D570,Concentrado!$A$2:$A570,"="&amp;$A9,Concentrado!$B$2:$B570, "=Baja California")</f>
        <v>11162.59303</v>
      </c>
      <c r="D9" s="9">
        <f>SUMIFS(Concentrado!E$2:E570,Concentrado!$A$2:$A570,"="&amp;$A9,Concentrado!$B$2:$B570, "=Baja California")</f>
        <v>15.6</v>
      </c>
      <c r="E9" s="9">
        <f>SUMIFS(Concentrado!F$2:F570,Concentrado!$A$2:$A570,"="&amp;$A9,Concentrado!$B$2:$B570, "=Baja California")</f>
        <v>23.899391156710188</v>
      </c>
    </row>
    <row r="10" spans="1:5" x14ac:dyDescent="0.25">
      <c r="A10" s="5">
        <v>2011</v>
      </c>
      <c r="B10" s="7">
        <f>SUMIFS(Concentrado!C$2:C571,Concentrado!$A$2:$A571,"="&amp;$A10,Concentrado!$B$2:$B571, "=Baja California")</f>
        <v>47224.7</v>
      </c>
      <c r="C10" s="7">
        <f>SUMIFS(Concentrado!D$2:D571,Concentrado!$A$2:$A571,"="&amp;$A10,Concentrado!$B$2:$B571, "=Baja California")</f>
        <v>12711.143050000001</v>
      </c>
      <c r="D10" s="9">
        <f>SUMIFS(Concentrado!E$2:E571,Concentrado!$A$2:$A571,"="&amp;$A10,Concentrado!$B$2:$B571, "=Baja California")</f>
        <v>15.5</v>
      </c>
      <c r="E10" s="9">
        <f>SUMIFS(Concentrado!F$2:F571,Concentrado!$A$2:$A571,"="&amp;$A10,Concentrado!$B$2:$B571, "=Baja California")</f>
        <v>26.91630237989866</v>
      </c>
    </row>
    <row r="11" spans="1:5" x14ac:dyDescent="0.25">
      <c r="A11" s="5">
        <v>2012</v>
      </c>
      <c r="B11" s="7">
        <f>SUMIFS(Concentrado!C$2:C572,Concentrado!$A$2:$A572,"="&amp;$A11,Concentrado!$B$2:$B572, "=Baja California")</f>
        <v>51320</v>
      </c>
      <c r="C11" s="7">
        <f>SUMIFS(Concentrado!D$2:D572,Concentrado!$A$2:$A572,"="&amp;$A11,Concentrado!$B$2:$B572, "=Baja California")</f>
        <v>11803.240169999999</v>
      </c>
      <c r="D11" s="9">
        <f>SUMIFS(Concentrado!E$2:E572,Concentrado!$A$2:$A572,"="&amp;$A11,Concentrado!$B$2:$B572, "=Baja California")</f>
        <v>15.8</v>
      </c>
      <c r="E11" s="9">
        <f>SUMIFS(Concentrado!F$2:F572,Concentrado!$A$2:$A572,"="&amp;$A11,Concentrado!$B$2:$B572, "=Baja California")</f>
        <v>22.999298850350737</v>
      </c>
    </row>
    <row r="12" spans="1:5" x14ac:dyDescent="0.25">
      <c r="A12" s="5">
        <v>2013</v>
      </c>
      <c r="B12" s="7">
        <f>SUMIFS(Concentrado!C$2:C573,Concentrado!$A$2:$A573,"="&amp;$A12,Concentrado!$B$2:$B573, "=Baja California")</f>
        <v>57461</v>
      </c>
      <c r="C12" s="7">
        <f>SUMIFS(Concentrado!D$2:D573,Concentrado!$A$2:$A573,"="&amp;$A12,Concentrado!$B$2:$B573, "=Baja California")</f>
        <v>17678.61937</v>
      </c>
      <c r="D12" s="9">
        <f>SUMIFS(Concentrado!E$2:E573,Concentrado!$A$2:$A573,"="&amp;$A12,Concentrado!$B$2:$B573, "=Baja California")</f>
        <v>15.7</v>
      </c>
      <c r="E12" s="9">
        <f>SUMIFS(Concentrado!F$2:F573,Concentrado!$A$2:$A573,"="&amp;$A12,Concentrado!$B$2:$B573, "=Baja California")</f>
        <v>30.76629256365187</v>
      </c>
    </row>
    <row r="13" spans="1:5" x14ac:dyDescent="0.25">
      <c r="A13" s="5">
        <v>2014</v>
      </c>
      <c r="B13" s="7">
        <f>SUMIFS(Concentrado!C$2:C574,Concentrado!$A$2:$A574,"="&amp;$A13,Concentrado!$B$2:$B574, "=Baja California")</f>
        <v>63587.199999999997</v>
      </c>
      <c r="C13" s="7">
        <f>SUMIFS(Concentrado!D$2:D574,Concentrado!$A$2:$A574,"="&amp;$A13,Concentrado!$B$2:$B574, "=Baja California")</f>
        <v>14108.5502</v>
      </c>
      <c r="D13" s="9">
        <f>SUMIFS(Concentrado!E$2:E574,Concentrado!$A$2:$A574,"="&amp;$A13,Concentrado!$B$2:$B574, "=Baja California")</f>
        <v>14.5</v>
      </c>
      <c r="E13" s="9">
        <f>SUMIFS(Concentrado!F$2:F574,Concentrado!$A$2:$A574,"="&amp;$A13,Concentrado!$B$2:$B574, "=Baja California")</f>
        <v>22.187720484625835</v>
      </c>
    </row>
    <row r="14" spans="1:5" x14ac:dyDescent="0.25">
      <c r="A14" s="5">
        <v>2015</v>
      </c>
      <c r="B14" s="7">
        <f>SUMIFS(Concentrado!C$2:C575,Concentrado!$A$2:$A575,"="&amp;$A14,Concentrado!$B$2:$B575, "=Baja California")</f>
        <v>66924.742400000003</v>
      </c>
      <c r="C14" s="7">
        <f>SUMIFS(Concentrado!D$2:D575,Concentrado!$A$2:$A575,"="&amp;$A14,Concentrado!$B$2:$B575, "=Baja California")</f>
        <v>15435.51496</v>
      </c>
      <c r="D14" s="9">
        <f>SUMIFS(Concentrado!E$2:E575,Concentrado!$A$2:$A575,"="&amp;$A14,Concentrado!$B$2:$B575, "=Baja California")</f>
        <v>14.8</v>
      </c>
      <c r="E14" s="9">
        <f>SUMIFS(Concentrado!F$2:F575,Concentrado!$A$2:$A575,"="&amp;$A14,Concentrado!$B$2:$B575, "=Baja California")</f>
        <v>23.063988603413733</v>
      </c>
    </row>
    <row r="15" spans="1:5" x14ac:dyDescent="0.25">
      <c r="A15" s="5">
        <v>2016</v>
      </c>
      <c r="B15" s="7">
        <f>SUMIFS(Concentrado!C$2:C576,Concentrado!$A$2:$A576,"="&amp;$A15,Concentrado!$B$2:$B576, "=Baja California")</f>
        <v>73335.576230000006</v>
      </c>
      <c r="C15" s="7">
        <f>SUMIFS(Concentrado!D$2:D576,Concentrado!$A$2:$A576,"="&amp;$A15,Concentrado!$B$2:$B576, "=Baja California")</f>
        <v>16126.664980000001</v>
      </c>
      <c r="D15" s="9">
        <f>SUMIFS(Concentrado!E$2:E576,Concentrado!$A$2:$A576,"="&amp;$A15,Concentrado!$B$2:$B576, "=Baja California")</f>
        <v>14.1</v>
      </c>
      <c r="E15" s="9">
        <f>SUMIFS(Concentrado!F$2:F576,Concentrado!$A$2:$A576,"="&amp;$A15,Concentrado!$B$2:$B576, "=Baja California")</f>
        <v>21.99023422059501</v>
      </c>
    </row>
    <row r="16" spans="1:5" x14ac:dyDescent="0.25">
      <c r="A16" s="5">
        <v>2017</v>
      </c>
      <c r="B16" s="7">
        <f>SUMIFS(Concentrado!C$2:C577,Concentrado!$A$2:$A577,"="&amp;$A16,Concentrado!$B$2:$B577, "=Baja California")</f>
        <v>70880.089009999996</v>
      </c>
      <c r="C16" s="7">
        <f>SUMIFS(Concentrado!D$2:D577,Concentrado!$A$2:$A577,"="&amp;$A16,Concentrado!$B$2:$B577, "=Baja California")</f>
        <v>17300.250639999998</v>
      </c>
      <c r="D16" s="9">
        <f>SUMIFS(Concentrado!E$2:E577,Concentrado!$A$2:$A577,"="&amp;$A16,Concentrado!$B$2:$B577, "=Baja California")</f>
        <v>15.8</v>
      </c>
      <c r="E16" s="9">
        <f>SUMIFS(Concentrado!F$2:F577,Concentrado!$A$2:$A577,"="&amp;$A16,Concentrado!$B$2:$B577, "=Baja California")</f>
        <v>24.407772170770304</v>
      </c>
    </row>
    <row r="17" spans="1:5" x14ac:dyDescent="0.25">
      <c r="A17" s="5">
        <v>2018</v>
      </c>
      <c r="B17" s="7">
        <f>SUMIFS(Concentrado!C$2:C578,Concentrado!$A$2:$A578,"="&amp;$A17,Concentrado!$B$2:$B578, "=Baja California")</f>
        <v>83777.2</v>
      </c>
      <c r="C17" s="7">
        <f>SUMIFS(Concentrado!D$2:D578,Concentrado!$A$2:$A578,"="&amp;$A17,Concentrado!$B$2:$B578, "=Baja California")</f>
        <v>18406.056230000002</v>
      </c>
      <c r="D17" s="9">
        <f>SUMIFS(Concentrado!E$2:E578,Concentrado!$A$2:$A578,"="&amp;$A17,Concentrado!$B$2:$B578, "=Baja California")</f>
        <v>17.100000000000001</v>
      </c>
      <c r="E17" s="9">
        <f>SUMIFS(Concentrado!F$2:F578,Concentrado!$A$2:$A578,"="&amp;$A17,Concentrado!$B$2:$B578, "=Baja California")</f>
        <v>21.970245162168229</v>
      </c>
    </row>
    <row r="18" spans="1:5" x14ac:dyDescent="0.25">
      <c r="A18" s="5">
        <v>2019</v>
      </c>
      <c r="B18" s="7">
        <f>SUMIFS(Concentrado!C$2:C579,Concentrado!$A$2:$A579,"="&amp;$A18,Concentrado!$B$2:$B579, "=Baja California")</f>
        <v>82285.3</v>
      </c>
      <c r="C18" s="7">
        <f>SUMIFS(Concentrado!D$2:D579,Concentrado!$A$2:$A579,"="&amp;$A18,Concentrado!$B$2:$B579, "=Baja California")</f>
        <v>18858.963520000001</v>
      </c>
      <c r="D18" s="9">
        <f>SUMIFS(Concentrado!E$2:E579,Concentrado!$A$2:$A579,"="&amp;$A18,Concentrado!$B$2:$B579, "=Baja California")</f>
        <v>15.8</v>
      </c>
      <c r="E18" s="9">
        <f>SUMIFS(Concentrado!F$2:F579,Concentrado!$A$2:$A579,"="&amp;$A18,Concentrado!$B$2:$B579, "=Baja California")</f>
        <v>22.918994668549548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99.7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41</v>
      </c>
    </row>
    <row r="2" spans="1:5" x14ac:dyDescent="0.25">
      <c r="A2" s="5">
        <v>2003</v>
      </c>
      <c r="B2" s="7">
        <f>SUMIFS(Concentrado!C$2:C563,Concentrado!$A$2:$A563,"="&amp;$A2,Concentrado!$B$2:$B563, "=Baja California Sur")</f>
        <v>7647.7</v>
      </c>
      <c r="C2" s="7">
        <f>SUMIFS(Concentrado!D$2:D563,Concentrado!$A$2:$A563,"="&amp;$A2,Concentrado!$B$2:$B563, "=Baja California Sur")</f>
        <v>1552.1860700000002</v>
      </c>
      <c r="D2" s="9">
        <f>SUMIFS(Concentrado!E$2:E563,Concentrado!$A$2:$A563,"="&amp;$A2,Concentrado!$B$2:$B563, "=Baja California Sur")</f>
        <v>15.8</v>
      </c>
      <c r="E2" s="9">
        <f>SUMIFS(Concentrado!F$2:F563,Concentrado!$A$2:$A563,"="&amp;$A2,Concentrado!$B$2:$B563, "=Baja California Sur")</f>
        <v>20.296116087189617</v>
      </c>
    </row>
    <row r="3" spans="1:5" x14ac:dyDescent="0.25">
      <c r="A3" s="5">
        <v>2004</v>
      </c>
      <c r="B3" s="7">
        <f>SUMIFS(Concentrado!C$2:C564,Concentrado!$A$2:$A564,"="&amp;$A3,Concentrado!$B$2:$B564, "=Baja California Sur")</f>
        <v>8109.8</v>
      </c>
      <c r="C3" s="7">
        <f>SUMIFS(Concentrado!D$2:D564,Concentrado!$A$2:$A564,"="&amp;$A3,Concentrado!$B$2:$B564, "=Baja California Sur")</f>
        <v>1808.28946</v>
      </c>
      <c r="D3" s="9">
        <f>SUMIFS(Concentrado!E$2:E564,Concentrado!$A$2:$A564,"="&amp;$A3,Concentrado!$B$2:$B564, "=Baja California Sur")</f>
        <v>17.600000000000001</v>
      </c>
      <c r="E3" s="9">
        <f>SUMIFS(Concentrado!F$2:F564,Concentrado!$A$2:$A564,"="&amp;$A3,Concentrado!$B$2:$B564, "=Baja California Sur")</f>
        <v>22.297583910823938</v>
      </c>
    </row>
    <row r="4" spans="1:5" x14ac:dyDescent="0.25">
      <c r="A4" s="5">
        <v>2005</v>
      </c>
      <c r="B4" s="7">
        <f>SUMIFS(Concentrado!C$2:C565,Concentrado!$A$2:$A565,"="&amp;$A4,Concentrado!$B$2:$B565, "=Baja California Sur")</f>
        <v>9195.7999999999993</v>
      </c>
      <c r="C4" s="7">
        <f>SUMIFS(Concentrado!D$2:D565,Concentrado!$A$2:$A565,"="&amp;$A4,Concentrado!$B$2:$B565, "=Baja California Sur")</f>
        <v>1893.6640899999998</v>
      </c>
      <c r="D4" s="9">
        <f>SUMIFS(Concentrado!E$2:E565,Concentrado!$A$2:$A565,"="&amp;$A4,Concentrado!$B$2:$B565, "=Baja California Sur")</f>
        <v>16.7</v>
      </c>
      <c r="E4" s="9">
        <f>SUMIFS(Concentrado!F$2:F565,Concentrado!$A$2:$A565,"="&amp;$A4,Concentrado!$B$2:$B565, "=Baja California Sur")</f>
        <v>20.592706344200611</v>
      </c>
    </row>
    <row r="5" spans="1:5" x14ac:dyDescent="0.25">
      <c r="A5" s="5">
        <v>2006</v>
      </c>
      <c r="B5" s="7">
        <f>SUMIFS(Concentrado!C$2:C566,Concentrado!$A$2:$A566,"="&amp;$A5,Concentrado!$B$2:$B566, "=Baja California Sur")</f>
        <v>10662</v>
      </c>
      <c r="C5" s="7">
        <f>SUMIFS(Concentrado!D$2:D566,Concentrado!$A$2:$A566,"="&amp;$A5,Concentrado!$B$2:$B566, "=Baja California Sur")</f>
        <v>2229.0088900000001</v>
      </c>
      <c r="D5" s="9">
        <f>SUMIFS(Concentrado!E$2:E566,Concentrado!$A$2:$A566,"="&amp;$A5,Concentrado!$B$2:$B566, "=Baja California Sur")</f>
        <v>16.100000000000001</v>
      </c>
      <c r="E5" s="9">
        <f>SUMIFS(Concentrado!F$2:F566,Concentrado!$A$2:$A566,"="&amp;$A5,Concentrado!$B$2:$B566, "=Baja California Sur")</f>
        <v>20.906104764584509</v>
      </c>
    </row>
    <row r="6" spans="1:5" x14ac:dyDescent="0.25">
      <c r="A6" s="5">
        <v>2007</v>
      </c>
      <c r="B6" s="7">
        <f>SUMIFS(Concentrado!C$2:C567,Concentrado!$A$2:$A567,"="&amp;$A6,Concentrado!$B$2:$B567, "=Baja California Sur")</f>
        <v>11257.8</v>
      </c>
      <c r="C6" s="7">
        <f>SUMIFS(Concentrado!D$2:D567,Concentrado!$A$2:$A567,"="&amp;$A6,Concentrado!$B$2:$B567, "=Baja California Sur")</f>
        <v>2329.6764599999997</v>
      </c>
      <c r="D6" s="9">
        <f>SUMIFS(Concentrado!E$2:E567,Concentrado!$A$2:$A567,"="&amp;$A6,Concentrado!$B$2:$B567, "=Baja California Sur")</f>
        <v>15.8</v>
      </c>
      <c r="E6" s="9">
        <f>SUMIFS(Concentrado!F$2:F567,Concentrado!$A$2:$A567,"="&amp;$A6,Concentrado!$B$2:$B567, "=Baja California Sur")</f>
        <v>20.693887438042953</v>
      </c>
    </row>
    <row r="7" spans="1:5" x14ac:dyDescent="0.25">
      <c r="A7" s="5">
        <v>2008</v>
      </c>
      <c r="B7" s="7">
        <f>SUMIFS(Concentrado!C$2:C568,Concentrado!$A$2:$A568,"="&amp;$A7,Concentrado!$B$2:$B568, "=Baja California Sur")</f>
        <v>15276.8</v>
      </c>
      <c r="C7" s="7">
        <f>SUMIFS(Concentrado!D$2:D568,Concentrado!$A$2:$A568,"="&amp;$A7,Concentrado!$B$2:$B568, "=Baja California Sur")</f>
        <v>2694.9637499999999</v>
      </c>
      <c r="D7" s="9">
        <f>SUMIFS(Concentrado!E$2:E568,Concentrado!$A$2:$A568,"="&amp;$A7,Concentrado!$B$2:$B568, "=Baja California Sur")</f>
        <v>15.2</v>
      </c>
      <c r="E7" s="9">
        <f>SUMIFS(Concentrado!F$2:F568,Concentrado!$A$2:$A568,"="&amp;$A7,Concentrado!$B$2:$B568, "=Baja California Sur")</f>
        <v>17.640891744344366</v>
      </c>
    </row>
    <row r="8" spans="1:5" x14ac:dyDescent="0.25">
      <c r="A8" s="5">
        <v>2009</v>
      </c>
      <c r="B8" s="7">
        <f>SUMIFS(Concentrado!C$2:C569,Concentrado!$A$2:$A569,"="&amp;$A8,Concentrado!$B$2:$B569, "=Baja California Sur")</f>
        <v>17476.599999999999</v>
      </c>
      <c r="C8" s="7">
        <f>SUMIFS(Concentrado!D$2:D569,Concentrado!$A$2:$A569,"="&amp;$A8,Concentrado!$B$2:$B569, "=Baja California Sur")</f>
        <v>3137.91435</v>
      </c>
      <c r="D8" s="9">
        <f>SUMIFS(Concentrado!E$2:E569,Concentrado!$A$2:$A569,"="&amp;$A8,Concentrado!$B$2:$B569, "=Baja California Sur")</f>
        <v>15.2</v>
      </c>
      <c r="E8" s="9">
        <f>SUMIFS(Concentrado!F$2:F569,Concentrado!$A$2:$A569,"="&amp;$A8,Concentrado!$B$2:$B569, "=Baja California Sur")</f>
        <v>17.954947472620532</v>
      </c>
    </row>
    <row r="9" spans="1:5" x14ac:dyDescent="0.25">
      <c r="A9" s="5">
        <v>2010</v>
      </c>
      <c r="B9" s="7">
        <f>SUMIFS(Concentrado!C$2:C570,Concentrado!$A$2:$A570,"="&amp;$A9,Concentrado!$B$2:$B570, "=Baja California Sur")</f>
        <v>17890.599999999999</v>
      </c>
      <c r="C9" s="7">
        <f>SUMIFS(Concentrado!D$2:D570,Concentrado!$A$2:$A570,"="&amp;$A9,Concentrado!$B$2:$B570, "=Baja California Sur")</f>
        <v>3269.36643</v>
      </c>
      <c r="D9" s="9">
        <f>SUMIFS(Concentrado!E$2:E570,Concentrado!$A$2:$A570,"="&amp;$A9,Concentrado!$B$2:$B570, "=Baja California Sur")</f>
        <v>15.6</v>
      </c>
      <c r="E9" s="9">
        <f>SUMIFS(Concentrado!F$2:F570,Concentrado!$A$2:$A570,"="&amp;$A9,Concentrado!$B$2:$B570, "=Baja California Sur")</f>
        <v>18.274213441695643</v>
      </c>
    </row>
    <row r="10" spans="1:5" x14ac:dyDescent="0.25">
      <c r="A10" s="5">
        <v>2011</v>
      </c>
      <c r="B10" s="7">
        <f>SUMIFS(Concentrado!C$2:C571,Concentrado!$A$2:$A571,"="&amp;$A10,Concentrado!$B$2:$B571, "=Baja California Sur")</f>
        <v>19804.8</v>
      </c>
      <c r="C10" s="7">
        <f>SUMIFS(Concentrado!D$2:D571,Concentrado!$A$2:$A571,"="&amp;$A10,Concentrado!$B$2:$B571, "=Baja California Sur")</f>
        <v>3903.6852100000006</v>
      </c>
      <c r="D10" s="9">
        <f>SUMIFS(Concentrado!E$2:E571,Concentrado!$A$2:$A571,"="&amp;$A10,Concentrado!$B$2:$B571, "=Baja California Sur")</f>
        <v>15.5</v>
      </c>
      <c r="E10" s="9">
        <f>SUMIFS(Concentrado!F$2:F571,Concentrado!$A$2:$A571,"="&amp;$A10,Concentrado!$B$2:$B571, "=Baja California Sur")</f>
        <v>19.710803492082732</v>
      </c>
    </row>
    <row r="11" spans="1:5" x14ac:dyDescent="0.25">
      <c r="A11" s="5">
        <v>2012</v>
      </c>
      <c r="B11" s="7">
        <f>SUMIFS(Concentrado!C$2:C572,Concentrado!$A$2:$A572,"="&amp;$A11,Concentrado!$B$2:$B572, "=Baja California Sur")</f>
        <v>22956.799999999999</v>
      </c>
      <c r="C11" s="7">
        <f>SUMIFS(Concentrado!D$2:D572,Concentrado!$A$2:$A572,"="&amp;$A11,Concentrado!$B$2:$B572, "=Baja California Sur")</f>
        <v>3827.7158099999997</v>
      </c>
      <c r="D11" s="9">
        <f>SUMIFS(Concentrado!E$2:E572,Concentrado!$A$2:$A572,"="&amp;$A11,Concentrado!$B$2:$B572, "=Baja California Sur")</f>
        <v>15.8</v>
      </c>
      <c r="E11" s="9">
        <f>SUMIFS(Concentrado!F$2:F572,Concentrado!$A$2:$A572,"="&amp;$A11,Concentrado!$B$2:$B572, "=Baja California Sur")</f>
        <v>16.673559947379424</v>
      </c>
    </row>
    <row r="12" spans="1:5" x14ac:dyDescent="0.25">
      <c r="A12" s="5">
        <v>2013</v>
      </c>
      <c r="B12" s="7">
        <f>SUMIFS(Concentrado!C$2:C573,Concentrado!$A$2:$A573,"="&amp;$A12,Concentrado!$B$2:$B573, "=Baja California Sur")</f>
        <v>24607.8</v>
      </c>
      <c r="C12" s="7">
        <f>SUMIFS(Concentrado!D$2:D573,Concentrado!$A$2:$A573,"="&amp;$A12,Concentrado!$B$2:$B573, "=Baja California Sur")</f>
        <v>4177.2462000000005</v>
      </c>
      <c r="D12" s="9">
        <f>SUMIFS(Concentrado!E$2:E573,Concentrado!$A$2:$A573,"="&amp;$A12,Concentrado!$B$2:$B573, "=Baja California Sur")</f>
        <v>15.7</v>
      </c>
      <c r="E12" s="9">
        <f>SUMIFS(Concentrado!F$2:F573,Concentrado!$A$2:$A573,"="&amp;$A12,Concentrado!$B$2:$B573, "=Baja California Sur")</f>
        <v>16.975293199717164</v>
      </c>
    </row>
    <row r="13" spans="1:5" x14ac:dyDescent="0.25">
      <c r="A13" s="5">
        <v>2014</v>
      </c>
      <c r="B13" s="7">
        <f>SUMIFS(Concentrado!C$2:C574,Concentrado!$A$2:$A574,"="&amp;$A13,Concentrado!$B$2:$B574, "=Baja California Sur")</f>
        <v>26872.3</v>
      </c>
      <c r="C13" s="7">
        <f>SUMIFS(Concentrado!D$2:D574,Concentrado!$A$2:$A574,"="&amp;$A13,Concentrado!$B$2:$B574, "=Baja California Sur")</f>
        <v>4271.5630799999999</v>
      </c>
      <c r="D13" s="9">
        <f>SUMIFS(Concentrado!E$2:E574,Concentrado!$A$2:$A574,"="&amp;$A13,Concentrado!$B$2:$B574, "=Baja California Sur")</f>
        <v>14.5</v>
      </c>
      <c r="E13" s="9">
        <f>SUMIFS(Concentrado!F$2:F574,Concentrado!$A$2:$A574,"="&amp;$A13,Concentrado!$B$2:$B574, "=Baja California Sur")</f>
        <v>15.895785176557272</v>
      </c>
    </row>
    <row r="14" spans="1:5" x14ac:dyDescent="0.25">
      <c r="A14" s="5">
        <v>2015</v>
      </c>
      <c r="B14" s="7">
        <f>SUMIFS(Concentrado!C$2:C575,Concentrado!$A$2:$A575,"="&amp;$A14,Concentrado!$B$2:$B575, "=Baja California Sur")</f>
        <v>26909.2052</v>
      </c>
      <c r="C14" s="7">
        <f>SUMIFS(Concentrado!D$2:D575,Concentrado!$A$2:$A575,"="&amp;$A14,Concentrado!$B$2:$B575, "=Baja California Sur")</f>
        <v>4811.58043</v>
      </c>
      <c r="D14" s="9">
        <f>SUMIFS(Concentrado!E$2:E575,Concentrado!$A$2:$A575,"="&amp;$A14,Concentrado!$B$2:$B575, "=Baja California Sur")</f>
        <v>14.8</v>
      </c>
      <c r="E14" s="9">
        <f>SUMIFS(Concentrado!F$2:F575,Concentrado!$A$2:$A575,"="&amp;$A14,Concentrado!$B$2:$B575, "=Baja California Sur")</f>
        <v>17.880797274532657</v>
      </c>
    </row>
    <row r="15" spans="1:5" x14ac:dyDescent="0.25">
      <c r="A15" s="5">
        <v>2016</v>
      </c>
      <c r="B15" s="7">
        <f>SUMIFS(Concentrado!C$2:C576,Concentrado!$A$2:$A576,"="&amp;$A15,Concentrado!$B$2:$B576, "=Baja California Sur")</f>
        <v>29668.569</v>
      </c>
      <c r="C15" s="7">
        <f>SUMIFS(Concentrado!D$2:D576,Concentrado!$A$2:$A576,"="&amp;$A15,Concentrado!$B$2:$B576, "=Baja California Sur")</f>
        <v>4730.88015</v>
      </c>
      <c r="D15" s="9">
        <f>SUMIFS(Concentrado!E$2:E576,Concentrado!$A$2:$A576,"="&amp;$A15,Concentrado!$B$2:$B576, "=Baja California Sur")</f>
        <v>14.1</v>
      </c>
      <c r="E15" s="9">
        <f>SUMIFS(Concentrado!F$2:F576,Concentrado!$A$2:$A576,"="&amp;$A15,Concentrado!$B$2:$B576, "=Baja California Sur")</f>
        <v>15.945764522717628</v>
      </c>
    </row>
    <row r="16" spans="1:5" x14ac:dyDescent="0.25">
      <c r="A16" s="5">
        <v>2017</v>
      </c>
      <c r="B16" s="7">
        <f>SUMIFS(Concentrado!C$2:C577,Concentrado!$A$2:$A577,"="&amp;$A16,Concentrado!$B$2:$B577, "=Baja California Sur")</f>
        <v>25685.981370000001</v>
      </c>
      <c r="C16" s="7">
        <f>SUMIFS(Concentrado!D$2:D577,Concentrado!$A$2:$A577,"="&amp;$A16,Concentrado!$B$2:$B577, "=Baja California Sur")</f>
        <v>5199.1447100000005</v>
      </c>
      <c r="D16" s="9">
        <f>SUMIFS(Concentrado!E$2:E577,Concentrado!$A$2:$A577,"="&amp;$A16,Concentrado!$B$2:$B577, "=Baja California Sur")</f>
        <v>15.8</v>
      </c>
      <c r="E16" s="9">
        <f>SUMIFS(Concentrado!F$2:F577,Concentrado!$A$2:$A577,"="&amp;$A16,Concentrado!$B$2:$B577, "=Baja California Sur")</f>
        <v>20.241176052834614</v>
      </c>
    </row>
    <row r="17" spans="1:5" x14ac:dyDescent="0.25">
      <c r="A17" s="5">
        <v>2018</v>
      </c>
      <c r="B17" s="7">
        <f>SUMIFS(Concentrado!C$2:C578,Concentrado!$A$2:$A578,"="&amp;$A17,Concentrado!$B$2:$B578, "=Baja California Sur")</f>
        <v>30880.3</v>
      </c>
      <c r="C17" s="7">
        <f>SUMIFS(Concentrado!D$2:D578,Concentrado!$A$2:$A578,"="&amp;$A17,Concentrado!$B$2:$B578, "=Baja California Sur")</f>
        <v>5433.6848799999998</v>
      </c>
      <c r="D17" s="9">
        <f>SUMIFS(Concentrado!E$2:E578,Concentrado!$A$2:$A578,"="&amp;$A17,Concentrado!$B$2:$B578, "=Baja California Sur")</f>
        <v>17.100000000000001</v>
      </c>
      <c r="E17" s="9">
        <f>SUMIFS(Concentrado!F$2:F578,Concentrado!$A$2:$A578,"="&amp;$A17,Concentrado!$B$2:$B578, "=Baja California Sur")</f>
        <v>17.595958847550055</v>
      </c>
    </row>
    <row r="18" spans="1:5" x14ac:dyDescent="0.25">
      <c r="A18" s="5">
        <v>2019</v>
      </c>
      <c r="B18" s="7">
        <f>SUMIFS(Concentrado!C$2:C579,Concentrado!$A$2:$A579,"="&amp;$A18,Concentrado!$B$2:$B579, "=Baja California Sur")</f>
        <v>31470.6</v>
      </c>
      <c r="C18" s="7">
        <f>SUMIFS(Concentrado!D$2:D579,Concentrado!$A$2:$A579,"="&amp;$A18,Concentrado!$B$2:$B579, "=Baja California Sur")</f>
        <v>5792.9104599999991</v>
      </c>
      <c r="D18" s="9">
        <f>SUMIFS(Concentrado!E$2:E579,Concentrado!$A$2:$A579,"="&amp;$A18,Concentrado!$B$2:$B579, "=Baja California Sur")</f>
        <v>15.8</v>
      </c>
      <c r="E18" s="9">
        <f>SUMIFS(Concentrado!F$2:F579,Concentrado!$A$2:$A579,"="&amp;$A18,Concentrado!$B$2:$B579, "=Baja California Sur")</f>
        <v>18.407372150515084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42</v>
      </c>
    </row>
    <row r="2" spans="1:5" x14ac:dyDescent="0.25">
      <c r="A2" s="5">
        <v>2003</v>
      </c>
      <c r="B2" s="7">
        <f>SUMIFS(Concentrado!C$2:C563,Concentrado!$A$2:$A563,"="&amp;$A2,Concentrado!$B$2:$B563, "=Campeche")</f>
        <v>31567.5</v>
      </c>
      <c r="C2" s="7">
        <f>SUMIFS(Concentrado!D$2:D563,Concentrado!$A$2:$A563,"="&amp;$A2,Concentrado!$B$2:$B563, "=Campeche")</f>
        <v>1778.6355000000001</v>
      </c>
      <c r="D2" s="9">
        <f>SUMIFS(Concentrado!E$2:E563,Concentrado!$A$2:$A563,"="&amp;$A2,Concentrado!$B$2:$B563, "=Campeche")</f>
        <v>15.8</v>
      </c>
      <c r="E2" s="9">
        <f>SUMIFS(Concentrado!F$2:F563,Concentrado!$A$2:$A563,"="&amp;$A2,Concentrado!$B$2:$B563, "=Campeche")</f>
        <v>5.6343882157282019</v>
      </c>
    </row>
    <row r="3" spans="1:5" x14ac:dyDescent="0.25">
      <c r="A3" s="5">
        <v>2004</v>
      </c>
      <c r="B3" s="7">
        <f>SUMIFS(Concentrado!C$2:C564,Concentrado!$A$2:$A564,"="&amp;$A3,Concentrado!$B$2:$B564, "=Campeche")</f>
        <v>35233.5</v>
      </c>
      <c r="C3" s="7">
        <f>SUMIFS(Concentrado!D$2:D564,Concentrado!$A$2:$A564,"="&amp;$A3,Concentrado!$B$2:$B564, "=Campeche")</f>
        <v>2181.07393</v>
      </c>
      <c r="D3" s="9">
        <f>SUMIFS(Concentrado!E$2:E564,Concentrado!$A$2:$A564,"="&amp;$A3,Concentrado!$B$2:$B564, "=Campeche")</f>
        <v>17.600000000000001</v>
      </c>
      <c r="E3" s="9">
        <f>SUMIFS(Concentrado!F$2:F564,Concentrado!$A$2:$A564,"="&amp;$A3,Concentrado!$B$2:$B564, "=Campeche")</f>
        <v>6.1903413796528879</v>
      </c>
    </row>
    <row r="4" spans="1:5" x14ac:dyDescent="0.25">
      <c r="A4" s="5">
        <v>2005</v>
      </c>
      <c r="B4" s="7">
        <f>SUMIFS(Concentrado!C$2:C565,Concentrado!$A$2:$A565,"="&amp;$A4,Concentrado!$B$2:$B565, "=Campeche")</f>
        <v>30284.2</v>
      </c>
      <c r="C4" s="7">
        <f>SUMIFS(Concentrado!D$2:D565,Concentrado!$A$2:$A565,"="&amp;$A4,Concentrado!$B$2:$B565, "=Campeche")</f>
        <v>2582.62336</v>
      </c>
      <c r="D4" s="9">
        <f>SUMIFS(Concentrado!E$2:E565,Concentrado!$A$2:$A565,"="&amp;$A4,Concentrado!$B$2:$B565, "=Campeche")</f>
        <v>16.7</v>
      </c>
      <c r="E4" s="9">
        <f>SUMIFS(Concentrado!F$2:F565,Concentrado!$A$2:$A565,"="&amp;$A4,Concentrado!$B$2:$B565, "=Campeche")</f>
        <v>8.527956360082154</v>
      </c>
    </row>
    <row r="5" spans="1:5" x14ac:dyDescent="0.25">
      <c r="A5" s="5">
        <v>2006</v>
      </c>
      <c r="B5" s="7">
        <f>SUMIFS(Concentrado!C$2:C566,Concentrado!$A$2:$A566,"="&amp;$A5,Concentrado!$B$2:$B566, "=Campeche")</f>
        <v>23897.7</v>
      </c>
      <c r="C5" s="7">
        <f>SUMIFS(Concentrado!D$2:D566,Concentrado!$A$2:$A566,"="&amp;$A5,Concentrado!$B$2:$B566, "=Campeche")</f>
        <v>3044.1401900000001</v>
      </c>
      <c r="D5" s="9">
        <f>SUMIFS(Concentrado!E$2:E566,Concentrado!$A$2:$A566,"="&amp;$A5,Concentrado!$B$2:$B566, "=Campeche")</f>
        <v>16.100000000000001</v>
      </c>
      <c r="E5" s="9">
        <f>SUMIFS(Concentrado!F$2:F566,Concentrado!$A$2:$A566,"="&amp;$A5,Concentrado!$B$2:$B566, "=Campeche")</f>
        <v>12.738214095917181</v>
      </c>
    </row>
    <row r="6" spans="1:5" x14ac:dyDescent="0.25">
      <c r="A6" s="5">
        <v>2007</v>
      </c>
      <c r="B6" s="7">
        <f>SUMIFS(Concentrado!C$2:C567,Concentrado!$A$2:$A567,"="&amp;$A6,Concentrado!$B$2:$B567, "=Campeche")</f>
        <v>35976.800000000003</v>
      </c>
      <c r="C6" s="7">
        <f>SUMIFS(Concentrado!D$2:D567,Concentrado!$A$2:$A567,"="&amp;$A6,Concentrado!$B$2:$B567, "=Campeche")</f>
        <v>3366.11078</v>
      </c>
      <c r="D6" s="9">
        <f>SUMIFS(Concentrado!E$2:E567,Concentrado!$A$2:$A567,"="&amp;$A6,Concentrado!$B$2:$B567, "=Campeche")</f>
        <v>15.8</v>
      </c>
      <c r="E6" s="9">
        <f>SUMIFS(Concentrado!F$2:F567,Concentrado!$A$2:$A567,"="&amp;$A6,Concentrado!$B$2:$B567, "=Campeche")</f>
        <v>9.3563373618554166</v>
      </c>
    </row>
    <row r="7" spans="1:5" x14ac:dyDescent="0.25">
      <c r="A7" s="5">
        <v>2008</v>
      </c>
      <c r="B7" s="7">
        <f>SUMIFS(Concentrado!C$2:C568,Concentrado!$A$2:$A568,"="&amp;$A7,Concentrado!$B$2:$B568, "=Campeche")</f>
        <v>52385.4</v>
      </c>
      <c r="C7" s="7">
        <f>SUMIFS(Concentrado!D$2:D568,Concentrado!$A$2:$A568,"="&amp;$A7,Concentrado!$B$2:$B568, "=Campeche")</f>
        <v>4076.4636700000001</v>
      </c>
      <c r="D7" s="9">
        <f>SUMIFS(Concentrado!E$2:E568,Concentrado!$A$2:$A568,"="&amp;$A7,Concentrado!$B$2:$B568, "=Campeche")</f>
        <v>15.2</v>
      </c>
      <c r="E7" s="9">
        <f>SUMIFS(Concentrado!F$2:F568,Concentrado!$A$2:$A568,"="&amp;$A7,Concentrado!$B$2:$B568, "=Campeche")</f>
        <v>7.7816789983468677</v>
      </c>
    </row>
    <row r="8" spans="1:5" x14ac:dyDescent="0.25">
      <c r="A8" s="5">
        <v>2009</v>
      </c>
      <c r="B8" s="7">
        <f>SUMIFS(Concentrado!C$2:C569,Concentrado!$A$2:$A569,"="&amp;$A8,Concentrado!$B$2:$B569, "=Campeche")</f>
        <v>123401.1</v>
      </c>
      <c r="C8" s="7">
        <f>SUMIFS(Concentrado!D$2:D569,Concentrado!$A$2:$A569,"="&amp;$A8,Concentrado!$B$2:$B569, "=Campeche")</f>
        <v>4118.79925</v>
      </c>
      <c r="D8" s="9">
        <f>SUMIFS(Concentrado!E$2:E569,Concentrado!$A$2:$A569,"="&amp;$A8,Concentrado!$B$2:$B569, "=Campeche")</f>
        <v>15.2</v>
      </c>
      <c r="E8" s="9">
        <f>SUMIFS(Concentrado!F$2:F569,Concentrado!$A$2:$A569,"="&amp;$A8,Concentrado!$B$2:$B569, "=Campeche")</f>
        <v>3.3377330104836989</v>
      </c>
    </row>
    <row r="9" spans="1:5" x14ac:dyDescent="0.25">
      <c r="A9" s="5">
        <v>2010</v>
      </c>
      <c r="B9" s="7">
        <f>SUMIFS(Concentrado!C$2:C570,Concentrado!$A$2:$A570,"="&amp;$A9,Concentrado!$B$2:$B570, "=Campeche")</f>
        <v>117915</v>
      </c>
      <c r="C9" s="7">
        <f>SUMIFS(Concentrado!D$2:D570,Concentrado!$A$2:$A570,"="&amp;$A9,Concentrado!$B$2:$B570, "=Campeche")</f>
        <v>3953.8788599999998</v>
      </c>
      <c r="D9" s="9">
        <f>SUMIFS(Concentrado!E$2:E570,Concentrado!$A$2:$A570,"="&amp;$A9,Concentrado!$B$2:$B570, "=Campeche")</f>
        <v>15.6</v>
      </c>
      <c r="E9" s="9">
        <f>SUMIFS(Concentrado!F$2:F570,Concentrado!$A$2:$A570,"="&amp;$A9,Concentrado!$B$2:$B570, "=Campeche")</f>
        <v>3.3531602086248564</v>
      </c>
    </row>
    <row r="10" spans="1:5" x14ac:dyDescent="0.25">
      <c r="A10" s="5">
        <v>2011</v>
      </c>
      <c r="B10" s="7">
        <f>SUMIFS(Concentrado!C$2:C571,Concentrado!$A$2:$A571,"="&amp;$A10,Concentrado!$B$2:$B571, "=Campeche")</f>
        <v>112390.2</v>
      </c>
      <c r="C10" s="7">
        <f>SUMIFS(Concentrado!D$2:D571,Concentrado!$A$2:$A571,"="&amp;$A10,Concentrado!$B$2:$B571, "=Campeche")</f>
        <v>4545.5742499999997</v>
      </c>
      <c r="D10" s="9">
        <f>SUMIFS(Concentrado!E$2:E571,Concentrado!$A$2:$A571,"="&amp;$A10,Concentrado!$B$2:$B571, "=Campeche")</f>
        <v>15.5</v>
      </c>
      <c r="E10" s="9">
        <f>SUMIFS(Concentrado!F$2:F571,Concentrado!$A$2:$A571,"="&amp;$A10,Concentrado!$B$2:$B571, "=Campeche")</f>
        <v>4.0444578352916896</v>
      </c>
    </row>
    <row r="11" spans="1:5" x14ac:dyDescent="0.25">
      <c r="A11" s="5">
        <v>2012</v>
      </c>
      <c r="B11" s="7">
        <f>SUMIFS(Concentrado!C$2:C572,Concentrado!$A$2:$A572,"="&amp;$A11,Concentrado!$B$2:$B572, "=Campeche")</f>
        <v>130768.2</v>
      </c>
      <c r="C11" s="7">
        <f>SUMIFS(Concentrado!D$2:D572,Concentrado!$A$2:$A572,"="&amp;$A11,Concentrado!$B$2:$B572, "=Campeche")</f>
        <v>4635.8655799999997</v>
      </c>
      <c r="D11" s="9">
        <f>SUMIFS(Concentrado!E$2:E572,Concentrado!$A$2:$A572,"="&amp;$A11,Concentrado!$B$2:$B572, "=Campeche")</f>
        <v>15.8</v>
      </c>
      <c r="E11" s="9">
        <f>SUMIFS(Concentrado!F$2:F572,Concentrado!$A$2:$A572,"="&amp;$A11,Concentrado!$B$2:$B572, "=Campeche")</f>
        <v>3.5451016225657308</v>
      </c>
    </row>
    <row r="12" spans="1:5" x14ac:dyDescent="0.25">
      <c r="A12" s="5">
        <v>2013</v>
      </c>
      <c r="B12" s="7">
        <f>SUMIFS(Concentrado!C$2:C573,Concentrado!$A$2:$A573,"="&amp;$A12,Concentrado!$B$2:$B573, "=Campeche")</f>
        <v>122802.1</v>
      </c>
      <c r="C12" s="7">
        <f>SUMIFS(Concentrado!D$2:D573,Concentrado!$A$2:$A573,"="&amp;$A12,Concentrado!$B$2:$B573, "=Campeche")</f>
        <v>4671.9795099999992</v>
      </c>
      <c r="D12" s="9">
        <f>SUMIFS(Concentrado!E$2:E573,Concentrado!$A$2:$A573,"="&amp;$A12,Concentrado!$B$2:$B573, "=Campeche")</f>
        <v>15.7</v>
      </c>
      <c r="E12" s="9">
        <f>SUMIFS(Concentrado!F$2:F573,Concentrado!$A$2:$A573,"="&amp;$A12,Concentrado!$B$2:$B573, "=Campeche")</f>
        <v>3.8044785146182347</v>
      </c>
    </row>
    <row r="13" spans="1:5" x14ac:dyDescent="0.25">
      <c r="A13" s="5">
        <v>2014</v>
      </c>
      <c r="B13" s="7">
        <f>SUMIFS(Concentrado!C$2:C574,Concentrado!$A$2:$A574,"="&amp;$A13,Concentrado!$B$2:$B574, "=Campeche")</f>
        <v>153792.70000000001</v>
      </c>
      <c r="C13" s="7">
        <f>SUMIFS(Concentrado!D$2:D574,Concentrado!$A$2:$A574,"="&amp;$A13,Concentrado!$B$2:$B574, "=Campeche")</f>
        <v>5157.0905299999995</v>
      </c>
      <c r="D13" s="9">
        <f>SUMIFS(Concentrado!E$2:E574,Concentrado!$A$2:$A574,"="&amp;$A13,Concentrado!$B$2:$B574, "=Campeche")</f>
        <v>14.5</v>
      </c>
      <c r="E13" s="9">
        <f>SUMIFS(Concentrado!F$2:F574,Concentrado!$A$2:$A574,"="&amp;$A13,Concentrado!$B$2:$B574, "=Campeche")</f>
        <v>3.3532739395302893</v>
      </c>
    </row>
    <row r="14" spans="1:5" x14ac:dyDescent="0.25">
      <c r="A14" s="5">
        <v>2015</v>
      </c>
      <c r="B14" s="7">
        <f>SUMIFS(Concentrado!C$2:C575,Concentrado!$A$2:$A575,"="&amp;$A14,Concentrado!$B$2:$B575, "=Campeche")</f>
        <v>182754.16323000001</v>
      </c>
      <c r="C14" s="7">
        <f>SUMIFS(Concentrado!D$2:D575,Concentrado!$A$2:$A575,"="&amp;$A14,Concentrado!$B$2:$B575, "=Campeche")</f>
        <v>5291.7437100000006</v>
      </c>
      <c r="D14" s="9">
        <f>SUMIFS(Concentrado!E$2:E575,Concentrado!$A$2:$A575,"="&amp;$A14,Concentrado!$B$2:$B575, "=Campeche")</f>
        <v>14.8</v>
      </c>
      <c r="E14" s="9">
        <f>SUMIFS(Concentrado!F$2:F575,Concentrado!$A$2:$A575,"="&amp;$A14,Concentrado!$B$2:$B575, "=Campeche")</f>
        <v>2.8955530295308396</v>
      </c>
    </row>
    <row r="15" spans="1:5" x14ac:dyDescent="0.25">
      <c r="A15" s="5">
        <v>2016</v>
      </c>
      <c r="B15" s="7">
        <f>SUMIFS(Concentrado!C$2:C576,Concentrado!$A$2:$A576,"="&amp;$A15,Concentrado!$B$2:$B576, "=Campeche")</f>
        <v>200512.84941</v>
      </c>
      <c r="C15" s="7">
        <f>SUMIFS(Concentrado!D$2:D576,Concentrado!$A$2:$A576,"="&amp;$A15,Concentrado!$B$2:$B576, "=Campeche")</f>
        <v>5302.5720299999994</v>
      </c>
      <c r="D15" s="9">
        <f>SUMIFS(Concentrado!E$2:E576,Concentrado!$A$2:$A576,"="&amp;$A15,Concentrado!$B$2:$B576, "=Campeche")</f>
        <v>14.1</v>
      </c>
      <c r="E15" s="9">
        <f>SUMIFS(Concentrado!F$2:F576,Concentrado!$A$2:$A576,"="&amp;$A15,Concentrado!$B$2:$B576, "=Campeche")</f>
        <v>2.6445048512365057</v>
      </c>
    </row>
    <row r="16" spans="1:5" x14ac:dyDescent="0.25">
      <c r="A16" s="5">
        <v>2017</v>
      </c>
      <c r="B16" s="7">
        <f>SUMIFS(Concentrado!C$2:C577,Concentrado!$A$2:$A577,"="&amp;$A16,Concentrado!$B$2:$B577, "=Campeche")</f>
        <v>142255.77728000001</v>
      </c>
      <c r="C16" s="7">
        <f>SUMIFS(Concentrado!D$2:D577,Concentrado!$A$2:$A577,"="&amp;$A16,Concentrado!$B$2:$B577, "=Campeche")</f>
        <v>5507.2515400000002</v>
      </c>
      <c r="D16" s="9">
        <f>SUMIFS(Concentrado!E$2:E577,Concentrado!$A$2:$A577,"="&amp;$A16,Concentrado!$B$2:$B577, "=Campeche")</f>
        <v>15.8</v>
      </c>
      <c r="E16" s="9">
        <f>SUMIFS(Concentrado!F$2:F577,Concentrado!$A$2:$A577,"="&amp;$A16,Concentrado!$B$2:$B577, "=Campeche")</f>
        <v>3.8713728505803706</v>
      </c>
    </row>
    <row r="17" spans="1:5" x14ac:dyDescent="0.25">
      <c r="A17" s="5">
        <v>2018</v>
      </c>
      <c r="B17" s="7">
        <f>SUMIFS(Concentrado!C$2:C578,Concentrado!$A$2:$A578,"="&amp;$A17,Concentrado!$B$2:$B578, "=Campeche")</f>
        <v>131715.70000000001</v>
      </c>
      <c r="C17" s="7">
        <f>SUMIFS(Concentrado!D$2:D578,Concentrado!$A$2:$A578,"="&amp;$A17,Concentrado!$B$2:$B578, "=Campeche")</f>
        <v>5709.6835499999997</v>
      </c>
      <c r="D17" s="9">
        <f>SUMIFS(Concentrado!E$2:E578,Concentrado!$A$2:$A578,"="&amp;$A17,Concentrado!$B$2:$B578, "=Campeche")</f>
        <v>17.100000000000001</v>
      </c>
      <c r="E17" s="9">
        <f>SUMIFS(Concentrado!F$2:F578,Concentrado!$A$2:$A578,"="&amp;$A17,Concentrado!$B$2:$B578, "=Campeche")</f>
        <v>4.3348541973356252</v>
      </c>
    </row>
    <row r="18" spans="1:5" x14ac:dyDescent="0.25">
      <c r="A18" s="5">
        <v>2019</v>
      </c>
      <c r="B18" s="7">
        <f>SUMIFS(Concentrado!C$2:C579,Concentrado!$A$2:$A579,"="&amp;$A18,Concentrado!$B$2:$B579, "=Campeche")</f>
        <v>139403.79999999999</v>
      </c>
      <c r="C18" s="7">
        <f>SUMIFS(Concentrado!D$2:D579,Concentrado!$A$2:$A579,"="&amp;$A18,Concentrado!$B$2:$B579, "=Campeche")</f>
        <v>5899.0809900000004</v>
      </c>
      <c r="D18" s="9">
        <f>SUMIFS(Concentrado!E$2:E579,Concentrado!$A$2:$A579,"="&amp;$A18,Concentrado!$B$2:$B579, "=Campeche")</f>
        <v>15.8</v>
      </c>
      <c r="E18" s="9">
        <f>SUMIFS(Concentrado!F$2:F579,Concentrado!$A$2:$A579,"="&amp;$A18,Concentrado!$B$2:$B579, "=Campeche")</f>
        <v>4.2316500626238316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43</v>
      </c>
    </row>
    <row r="2" spans="1:5" x14ac:dyDescent="0.25">
      <c r="A2" s="5">
        <v>2003</v>
      </c>
      <c r="B2" s="7">
        <f>SUMIFS(Concentrado!C$2:C563,Concentrado!$A$2:$A563,"="&amp;$A2,Concentrado!$B$2:$B563, "=Chiapas")</f>
        <v>31005</v>
      </c>
      <c r="C2" s="7">
        <f>SUMIFS(Concentrado!D$2:D563,Concentrado!$A$2:$A563,"="&amp;$A2,Concentrado!$B$2:$B563, "=Chiapas")</f>
        <v>4190.6136000000006</v>
      </c>
      <c r="D2" s="9">
        <f>SUMIFS(Concentrado!E$2:E563,Concentrado!$A$2:$A563,"="&amp;$A2,Concentrado!$B$2:$B563, "=Chiapas")</f>
        <v>15.8</v>
      </c>
      <c r="E2" s="9">
        <f>SUMIFS(Concentrado!F$2:F563,Concentrado!$A$2:$A563,"="&amp;$A2,Concentrado!$B$2:$B563, "=Chiapas")</f>
        <v>13.515928398645382</v>
      </c>
    </row>
    <row r="3" spans="1:5" x14ac:dyDescent="0.25">
      <c r="A3" s="5">
        <v>2004</v>
      </c>
      <c r="B3" s="7">
        <f>SUMIFS(Concentrado!C$2:C564,Concentrado!$A$2:$A564,"="&amp;$A3,Concentrado!$B$2:$B564, "=Chiapas")</f>
        <v>33534.1</v>
      </c>
      <c r="C3" s="7">
        <f>SUMIFS(Concentrado!D$2:D564,Concentrado!$A$2:$A564,"="&amp;$A3,Concentrado!$B$2:$B564, "=Chiapas")</f>
        <v>5774.3067499999997</v>
      </c>
      <c r="D3" s="9">
        <f>SUMIFS(Concentrado!E$2:E564,Concentrado!$A$2:$A564,"="&amp;$A3,Concentrado!$B$2:$B564, "=Chiapas")</f>
        <v>17.600000000000001</v>
      </c>
      <c r="E3" s="9">
        <f>SUMIFS(Concentrado!F$2:F564,Concentrado!$A$2:$A564,"="&amp;$A3,Concentrado!$B$2:$B564, "=Chiapas")</f>
        <v>17.219208954467245</v>
      </c>
    </row>
    <row r="4" spans="1:5" x14ac:dyDescent="0.25">
      <c r="A4" s="5">
        <v>2005</v>
      </c>
      <c r="B4" s="7">
        <f>SUMIFS(Concentrado!C$2:C565,Concentrado!$A$2:$A565,"="&amp;$A4,Concentrado!$B$2:$B565, "=Chiapas")</f>
        <v>37536.5</v>
      </c>
      <c r="C4" s="7">
        <f>SUMIFS(Concentrado!D$2:D565,Concentrado!$A$2:$A565,"="&amp;$A4,Concentrado!$B$2:$B565, "=Chiapas")</f>
        <v>6277.5575399999998</v>
      </c>
      <c r="D4" s="9">
        <f>SUMIFS(Concentrado!E$2:E565,Concentrado!$A$2:$A565,"="&amp;$A4,Concentrado!$B$2:$B565, "=Chiapas")</f>
        <v>16.7</v>
      </c>
      <c r="E4" s="9">
        <f>SUMIFS(Concentrado!F$2:F565,Concentrado!$A$2:$A565,"="&amp;$A4,Concentrado!$B$2:$B565, "=Chiapas")</f>
        <v>16.723875534479774</v>
      </c>
    </row>
    <row r="5" spans="1:5" x14ac:dyDescent="0.25">
      <c r="A5" s="5">
        <v>2006</v>
      </c>
      <c r="B5" s="7">
        <f>SUMIFS(Concentrado!C$2:C566,Concentrado!$A$2:$A566,"="&amp;$A5,Concentrado!$B$2:$B566, "=Chiapas")</f>
        <v>43966.3</v>
      </c>
      <c r="C5" s="7">
        <f>SUMIFS(Concentrado!D$2:D566,Concentrado!$A$2:$A566,"="&amp;$A5,Concentrado!$B$2:$B566, "=Chiapas")</f>
        <v>6590.4827399999995</v>
      </c>
      <c r="D5" s="9">
        <f>SUMIFS(Concentrado!E$2:E566,Concentrado!$A$2:$A566,"="&amp;$A5,Concentrado!$B$2:$B566, "=Chiapas")</f>
        <v>16.100000000000001</v>
      </c>
      <c r="E5" s="9">
        <f>SUMIFS(Concentrado!F$2:F566,Concentrado!$A$2:$A566,"="&amp;$A5,Concentrado!$B$2:$B566, "=Chiapas")</f>
        <v>14.989850726579219</v>
      </c>
    </row>
    <row r="6" spans="1:5" x14ac:dyDescent="0.25">
      <c r="A6" s="5">
        <v>2007</v>
      </c>
      <c r="B6" s="7">
        <f>SUMIFS(Concentrado!C$2:C567,Concentrado!$A$2:$A567,"="&amp;$A6,Concentrado!$B$2:$B567, "=Chiapas")</f>
        <v>39553.9</v>
      </c>
      <c r="C6" s="7">
        <f>SUMIFS(Concentrado!D$2:D567,Concentrado!$A$2:$A567,"="&amp;$A6,Concentrado!$B$2:$B567, "=Chiapas")</f>
        <v>8153.0542000000005</v>
      </c>
      <c r="D6" s="9">
        <f>SUMIFS(Concentrado!E$2:E567,Concentrado!$A$2:$A567,"="&amp;$A6,Concentrado!$B$2:$B567, "=Chiapas")</f>
        <v>15.8</v>
      </c>
      <c r="E6" s="9">
        <f>SUMIFS(Concentrado!F$2:F567,Concentrado!$A$2:$A567,"="&amp;$A6,Concentrado!$B$2:$B567, "=Chiapas")</f>
        <v>20.612516591284301</v>
      </c>
    </row>
    <row r="7" spans="1:5" x14ac:dyDescent="0.25">
      <c r="A7" s="5">
        <v>2008</v>
      </c>
      <c r="B7" s="7">
        <f>SUMIFS(Concentrado!C$2:C568,Concentrado!$A$2:$A568,"="&amp;$A7,Concentrado!$B$2:$B568, "=Chiapas")</f>
        <v>54797.2</v>
      </c>
      <c r="C7" s="7">
        <f>SUMIFS(Concentrado!D$2:D568,Concentrado!$A$2:$A568,"="&amp;$A7,Concentrado!$B$2:$B568, "=Chiapas")</f>
        <v>9495.444300000001</v>
      </c>
      <c r="D7" s="9">
        <f>SUMIFS(Concentrado!E$2:E568,Concentrado!$A$2:$A568,"="&amp;$A7,Concentrado!$B$2:$B568, "=Chiapas")</f>
        <v>15.2</v>
      </c>
      <c r="E7" s="9">
        <f>SUMIFS(Concentrado!F$2:F568,Concentrado!$A$2:$A568,"="&amp;$A7,Concentrado!$B$2:$B568, "=Chiapas")</f>
        <v>17.328338491747754</v>
      </c>
    </row>
    <row r="8" spans="1:5" x14ac:dyDescent="0.25">
      <c r="A8" s="5">
        <v>2009</v>
      </c>
      <c r="B8" s="7">
        <f>SUMIFS(Concentrado!C$2:C569,Concentrado!$A$2:$A569,"="&amp;$A8,Concentrado!$B$2:$B569, "=Chiapas")</f>
        <v>73269.8</v>
      </c>
      <c r="C8" s="7">
        <f>SUMIFS(Concentrado!D$2:D569,Concentrado!$A$2:$A569,"="&amp;$A8,Concentrado!$B$2:$B569, "=Chiapas")</f>
        <v>10530.395829999999</v>
      </c>
      <c r="D8" s="9">
        <f>SUMIFS(Concentrado!E$2:E569,Concentrado!$A$2:$A569,"="&amp;$A8,Concentrado!$B$2:$B569, "=Chiapas")</f>
        <v>15.2</v>
      </c>
      <c r="E8" s="9">
        <f>SUMIFS(Concentrado!F$2:F569,Concentrado!$A$2:$A569,"="&amp;$A8,Concentrado!$B$2:$B569, "=Chiapas")</f>
        <v>14.372082126606051</v>
      </c>
    </row>
    <row r="9" spans="1:5" x14ac:dyDescent="0.25">
      <c r="A9" s="5">
        <v>2010</v>
      </c>
      <c r="B9" s="7">
        <f>SUMIFS(Concentrado!C$2:C570,Concentrado!$A$2:$A570,"="&amp;$A9,Concentrado!$B$2:$B570, "=Chiapas")</f>
        <v>74648.600000000006</v>
      </c>
      <c r="C9" s="7">
        <f>SUMIFS(Concentrado!D$2:D570,Concentrado!$A$2:$A570,"="&amp;$A9,Concentrado!$B$2:$B570, "=Chiapas")</f>
        <v>11777.611390000002</v>
      </c>
      <c r="D9" s="9">
        <f>SUMIFS(Concentrado!E$2:E570,Concentrado!$A$2:$A570,"="&amp;$A9,Concentrado!$B$2:$B570, "=Chiapas")</f>
        <v>15.6</v>
      </c>
      <c r="E9" s="9">
        <f>SUMIFS(Concentrado!F$2:F570,Concentrado!$A$2:$A570,"="&amp;$A9,Concentrado!$B$2:$B570, "=Chiapas")</f>
        <v>15.777404251385827</v>
      </c>
    </row>
    <row r="10" spans="1:5" x14ac:dyDescent="0.25">
      <c r="A10" s="5">
        <v>2011</v>
      </c>
      <c r="B10" s="7">
        <f>SUMIFS(Concentrado!C$2:C571,Concentrado!$A$2:$A571,"="&amp;$A10,Concentrado!$B$2:$B571, "=Chiapas")</f>
        <v>78154.5</v>
      </c>
      <c r="C10" s="7">
        <f>SUMIFS(Concentrado!D$2:D571,Concentrado!$A$2:$A571,"="&amp;$A10,Concentrado!$B$2:$B571, "=Chiapas")</f>
        <v>13617.14352</v>
      </c>
      <c r="D10" s="9">
        <f>SUMIFS(Concentrado!E$2:E571,Concentrado!$A$2:$A571,"="&amp;$A10,Concentrado!$B$2:$B571, "=Chiapas")</f>
        <v>15.5</v>
      </c>
      <c r="E10" s="9">
        <f>SUMIFS(Concentrado!F$2:F571,Concentrado!$A$2:$A571,"="&amp;$A10,Concentrado!$B$2:$B571, "=Chiapas")</f>
        <v>17.423364643110762</v>
      </c>
    </row>
    <row r="11" spans="1:5" x14ac:dyDescent="0.25">
      <c r="A11" s="5">
        <v>2012</v>
      </c>
      <c r="B11" s="7">
        <f>SUMIFS(Concentrado!C$2:C572,Concentrado!$A$2:$A572,"="&amp;$A11,Concentrado!$B$2:$B572, "=Chiapas")</f>
        <v>75846.600000000006</v>
      </c>
      <c r="C11" s="7">
        <f>SUMIFS(Concentrado!D$2:D572,Concentrado!$A$2:$A572,"="&amp;$A11,Concentrado!$B$2:$B572, "=Chiapas")</f>
        <v>15696.75236</v>
      </c>
      <c r="D11" s="9">
        <f>SUMIFS(Concentrado!E$2:E572,Concentrado!$A$2:$A572,"="&amp;$A11,Concentrado!$B$2:$B572, "=Chiapas")</f>
        <v>15.8</v>
      </c>
      <c r="E11" s="9">
        <f>SUMIFS(Concentrado!F$2:F572,Concentrado!$A$2:$A572,"="&amp;$A11,Concentrado!$B$2:$B572, "=Chiapas")</f>
        <v>20.695393544338174</v>
      </c>
    </row>
    <row r="12" spans="1:5" x14ac:dyDescent="0.25">
      <c r="A12" s="5">
        <v>2013</v>
      </c>
      <c r="B12" s="7">
        <f>SUMIFS(Concentrado!C$2:C573,Concentrado!$A$2:$A573,"="&amp;$A12,Concentrado!$B$2:$B573, "=Chiapas")</f>
        <v>81896.2</v>
      </c>
      <c r="C12" s="7">
        <f>SUMIFS(Concentrado!D$2:D573,Concentrado!$A$2:$A573,"="&amp;$A12,Concentrado!$B$2:$B573, "=Chiapas")</f>
        <v>16192.568569999999</v>
      </c>
      <c r="D12" s="9">
        <f>SUMIFS(Concentrado!E$2:E573,Concentrado!$A$2:$A573,"="&amp;$A12,Concentrado!$B$2:$B573, "=Chiapas")</f>
        <v>15.7</v>
      </c>
      <c r="E12" s="9">
        <f>SUMIFS(Concentrado!F$2:F573,Concentrado!$A$2:$A573,"="&amp;$A12,Concentrado!$B$2:$B573, "=Chiapas")</f>
        <v>19.772063380230094</v>
      </c>
    </row>
    <row r="13" spans="1:5" x14ac:dyDescent="0.25">
      <c r="A13" s="5">
        <v>2014</v>
      </c>
      <c r="B13" s="7">
        <f>SUMIFS(Concentrado!C$2:C574,Concentrado!$A$2:$A574,"="&amp;$A13,Concentrado!$B$2:$B574, "=Chiapas")</f>
        <v>90194.7</v>
      </c>
      <c r="C13" s="7">
        <f>SUMIFS(Concentrado!D$2:D574,Concentrado!$A$2:$A574,"="&amp;$A13,Concentrado!$B$2:$B574, "=Chiapas")</f>
        <v>15909.08339</v>
      </c>
      <c r="D13" s="9">
        <f>SUMIFS(Concentrado!E$2:E574,Concentrado!$A$2:$A574,"="&amp;$A13,Concentrado!$B$2:$B574, "=Chiapas")</f>
        <v>14.5</v>
      </c>
      <c r="E13" s="9">
        <f>SUMIFS(Concentrado!F$2:F574,Concentrado!$A$2:$A574,"="&amp;$A13,Concentrado!$B$2:$B574, "=Chiapas")</f>
        <v>17.638601148404508</v>
      </c>
    </row>
    <row r="14" spans="1:5" x14ac:dyDescent="0.25">
      <c r="A14" s="5">
        <v>2015</v>
      </c>
      <c r="B14" s="7">
        <f>SUMIFS(Concentrado!C$2:C575,Concentrado!$A$2:$A575,"="&amp;$A14,Concentrado!$B$2:$B575, "=Chiapas")</f>
        <v>97044.741460000005</v>
      </c>
      <c r="C14" s="7">
        <f>SUMIFS(Concentrado!D$2:D575,Concentrado!$A$2:$A575,"="&amp;$A14,Concentrado!$B$2:$B575, "=Chiapas")</f>
        <v>16966.649969999999</v>
      </c>
      <c r="D14" s="9">
        <f>SUMIFS(Concentrado!E$2:E575,Concentrado!$A$2:$A575,"="&amp;$A14,Concentrado!$B$2:$B575, "=Chiapas")</f>
        <v>14.8</v>
      </c>
      <c r="E14" s="9">
        <f>SUMIFS(Concentrado!F$2:F575,Concentrado!$A$2:$A575,"="&amp;$A14,Concentrado!$B$2:$B575, "=Chiapas")</f>
        <v>17.483327498990072</v>
      </c>
    </row>
    <row r="15" spans="1:5" x14ac:dyDescent="0.25">
      <c r="A15" s="5">
        <v>2016</v>
      </c>
      <c r="B15" s="7">
        <f>SUMIFS(Concentrado!C$2:C576,Concentrado!$A$2:$A576,"="&amp;$A15,Concentrado!$B$2:$B576, "=Chiapas")</f>
        <v>95101.96802</v>
      </c>
      <c r="C15" s="7">
        <f>SUMIFS(Concentrado!D$2:D576,Concentrado!$A$2:$A576,"="&amp;$A15,Concentrado!$B$2:$B576, "=Chiapas")</f>
        <v>17252.820110000001</v>
      </c>
      <c r="D15" s="9">
        <f>SUMIFS(Concentrado!E$2:E576,Concentrado!$A$2:$A576,"="&amp;$A15,Concentrado!$B$2:$B576, "=Chiapas")</f>
        <v>14.1</v>
      </c>
      <c r="E15" s="9">
        <f>SUMIFS(Concentrado!F$2:F576,Concentrado!$A$2:$A576,"="&amp;$A15,Concentrado!$B$2:$B576, "=Chiapas")</f>
        <v>18.141391255301595</v>
      </c>
    </row>
    <row r="16" spans="1:5" x14ac:dyDescent="0.25">
      <c r="A16" s="5">
        <v>2017</v>
      </c>
      <c r="B16" s="7">
        <f>SUMIFS(Concentrado!C$2:C577,Concentrado!$A$2:$A577,"="&amp;$A16,Concentrado!$B$2:$B577, "=Chiapas")</f>
        <v>94081.492469999997</v>
      </c>
      <c r="C16" s="7">
        <f>SUMIFS(Concentrado!D$2:D577,Concentrado!$A$2:$A577,"="&amp;$A16,Concentrado!$B$2:$B577, "=Chiapas")</f>
        <v>18224.94716</v>
      </c>
      <c r="D16" s="9">
        <f>SUMIFS(Concentrado!E$2:E577,Concentrado!$A$2:$A577,"="&amp;$A16,Concentrado!$B$2:$B577, "=Chiapas")</f>
        <v>15.8</v>
      </c>
      <c r="E16" s="9">
        <f>SUMIFS(Concentrado!F$2:F577,Concentrado!$A$2:$A577,"="&amp;$A16,Concentrado!$B$2:$B577, "=Chiapas")</f>
        <v>19.371447753989909</v>
      </c>
    </row>
    <row r="17" spans="1:5" x14ac:dyDescent="0.25">
      <c r="A17" s="5">
        <v>2018</v>
      </c>
      <c r="B17" s="7">
        <f>SUMIFS(Concentrado!C$2:C578,Concentrado!$A$2:$A578,"="&amp;$A17,Concentrado!$B$2:$B578, "=Chiapas")</f>
        <v>99743.3</v>
      </c>
      <c r="C17" s="7">
        <f>SUMIFS(Concentrado!D$2:D578,Concentrado!$A$2:$A578,"="&amp;$A17,Concentrado!$B$2:$B578, "=Chiapas")</f>
        <v>17937.690549999999</v>
      </c>
      <c r="D17" s="9">
        <f>SUMIFS(Concentrado!E$2:E578,Concentrado!$A$2:$A578,"="&amp;$A17,Concentrado!$B$2:$B578, "=Chiapas")</f>
        <v>17.100000000000001</v>
      </c>
      <c r="E17" s="9">
        <f>SUMIFS(Concentrado!F$2:F578,Concentrado!$A$2:$A578,"="&amp;$A17,Concentrado!$B$2:$B578, "=Chiapas")</f>
        <v>17.983855106057248</v>
      </c>
    </row>
    <row r="18" spans="1:5" x14ac:dyDescent="0.25">
      <c r="A18" s="5">
        <v>2019</v>
      </c>
      <c r="B18" s="7">
        <f>SUMIFS(Concentrado!C$2:C579,Concentrado!$A$2:$A579,"="&amp;$A18,Concentrado!$B$2:$B579, "=Chiapas")</f>
        <v>99054.9</v>
      </c>
      <c r="C18" s="7">
        <f>SUMIFS(Concentrado!D$2:D579,Concentrado!$A$2:$A579,"="&amp;$A18,Concentrado!$B$2:$B579, "=Chiapas")</f>
        <v>19239.388030000002</v>
      </c>
      <c r="D18" s="9">
        <f>SUMIFS(Concentrado!E$2:E579,Concentrado!$A$2:$A579,"="&amp;$A18,Concentrado!$B$2:$B579, "=Chiapas")</f>
        <v>15.8</v>
      </c>
      <c r="E18" s="9">
        <f>SUMIFS(Concentrado!F$2:F579,Concentrado!$A$2:$A579,"="&amp;$A18,Concentrado!$B$2:$B579, "=Chiapas")</f>
        <v>19.422954371767577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44</v>
      </c>
    </row>
    <row r="2" spans="1:5" x14ac:dyDescent="0.25">
      <c r="A2" s="5">
        <v>2003</v>
      </c>
      <c r="B2" s="7">
        <f>SUMIFS(Concentrado!C$2:C563,Concentrado!$A$2:$A563,"="&amp;$A2,Concentrado!$B$2:$B563, "=Chihuahua")</f>
        <v>29923</v>
      </c>
      <c r="C2" s="7">
        <f>SUMIFS(Concentrado!D$2:D563,Concentrado!$A$2:$A563,"="&amp;$A2,Concentrado!$B$2:$B563, "=Chihuahua")</f>
        <v>6125.0677999999998</v>
      </c>
      <c r="D2" s="9">
        <f>SUMIFS(Concentrado!E$2:E563,Concentrado!$A$2:$A563,"="&amp;$A2,Concentrado!$B$2:$B563, "=Chihuahua")</f>
        <v>15.8</v>
      </c>
      <c r="E2" s="9">
        <f>SUMIFS(Concentrado!F$2:F563,Concentrado!$A$2:$A563,"="&amp;$A2,Concentrado!$B$2:$B563, "=Chihuahua")</f>
        <v>20.469430872572936</v>
      </c>
    </row>
    <row r="3" spans="1:5" x14ac:dyDescent="0.25">
      <c r="A3" s="5">
        <v>2004</v>
      </c>
      <c r="B3" s="7">
        <f>SUMIFS(Concentrado!C$2:C564,Concentrado!$A$2:$A564,"="&amp;$A3,Concentrado!$B$2:$B564, "=Chihuahua")</f>
        <v>31470.1</v>
      </c>
      <c r="C3" s="7">
        <f>SUMIFS(Concentrado!D$2:D564,Concentrado!$A$2:$A564,"="&amp;$A3,Concentrado!$B$2:$B564, "=Chihuahua")</f>
        <v>7222.8628399999998</v>
      </c>
      <c r="D3" s="9">
        <f>SUMIFS(Concentrado!E$2:E564,Concentrado!$A$2:$A564,"="&amp;$A3,Concentrado!$B$2:$B564, "=Chihuahua")</f>
        <v>17.600000000000001</v>
      </c>
      <c r="E3" s="9">
        <f>SUMIFS(Concentrado!F$2:F564,Concentrado!$A$2:$A564,"="&amp;$A3,Concentrado!$B$2:$B564, "=Chihuahua")</f>
        <v>22.951509019672642</v>
      </c>
    </row>
    <row r="4" spans="1:5" x14ac:dyDescent="0.25">
      <c r="A4" s="5">
        <v>2005</v>
      </c>
      <c r="B4" s="7">
        <f>SUMIFS(Concentrado!C$2:C565,Concentrado!$A$2:$A565,"="&amp;$A4,Concentrado!$B$2:$B565, "=Chihuahua")</f>
        <v>35632.800000000003</v>
      </c>
      <c r="C4" s="7">
        <f>SUMIFS(Concentrado!D$2:D565,Concentrado!$A$2:$A565,"="&amp;$A4,Concentrado!$B$2:$B565, "=Chihuahua")</f>
        <v>7430.1963899999992</v>
      </c>
      <c r="D4" s="9">
        <f>SUMIFS(Concentrado!E$2:E565,Concentrado!$A$2:$A565,"="&amp;$A4,Concentrado!$B$2:$B565, "=Chihuahua")</f>
        <v>16.7</v>
      </c>
      <c r="E4" s="9">
        <f>SUMIFS(Concentrado!F$2:F565,Concentrado!$A$2:$A565,"="&amp;$A4,Concentrado!$B$2:$B565, "=Chihuahua")</f>
        <v>20.852126102916412</v>
      </c>
    </row>
    <row r="5" spans="1:5" x14ac:dyDescent="0.25">
      <c r="A5" s="5">
        <v>2006</v>
      </c>
      <c r="B5" s="7">
        <f>SUMIFS(Concentrado!C$2:C566,Concentrado!$A$2:$A566,"="&amp;$A5,Concentrado!$B$2:$B566, "=Chihuahua")</f>
        <v>38548.400000000001</v>
      </c>
      <c r="C5" s="7">
        <f>SUMIFS(Concentrado!D$2:D566,Concentrado!$A$2:$A566,"="&amp;$A5,Concentrado!$B$2:$B566, "=Chihuahua")</f>
        <v>8719.6434300000001</v>
      </c>
      <c r="D5" s="9">
        <f>SUMIFS(Concentrado!E$2:E566,Concentrado!$A$2:$A566,"="&amp;$A5,Concentrado!$B$2:$B566, "=Chihuahua")</f>
        <v>16.100000000000001</v>
      </c>
      <c r="E5" s="9">
        <f>SUMIFS(Concentrado!F$2:F566,Concentrado!$A$2:$A566,"="&amp;$A5,Concentrado!$B$2:$B566, "=Chihuahua")</f>
        <v>22.619987937242531</v>
      </c>
    </row>
    <row r="6" spans="1:5" x14ac:dyDescent="0.25">
      <c r="A6" s="5">
        <v>2007</v>
      </c>
      <c r="B6" s="7">
        <f>SUMIFS(Concentrado!C$2:C567,Concentrado!$A$2:$A567,"="&amp;$A6,Concentrado!$B$2:$B567, "=Chihuahua")</f>
        <v>38687</v>
      </c>
      <c r="C6" s="7">
        <f>SUMIFS(Concentrado!D$2:D567,Concentrado!$A$2:$A567,"="&amp;$A6,Concentrado!$B$2:$B567, "=Chihuahua")</f>
        <v>10014.075229999999</v>
      </c>
      <c r="D6" s="9">
        <f>SUMIFS(Concentrado!E$2:E567,Concentrado!$A$2:$A567,"="&amp;$A6,Concentrado!$B$2:$B567, "=Chihuahua")</f>
        <v>15.8</v>
      </c>
      <c r="E6" s="9">
        <f>SUMIFS(Concentrado!F$2:F567,Concentrado!$A$2:$A567,"="&amp;$A6,Concentrado!$B$2:$B567, "=Chihuahua")</f>
        <v>25.884858557138053</v>
      </c>
    </row>
    <row r="7" spans="1:5" x14ac:dyDescent="0.25">
      <c r="A7" s="5">
        <v>2008</v>
      </c>
      <c r="B7" s="7">
        <f>SUMIFS(Concentrado!C$2:C568,Concentrado!$A$2:$A568,"="&amp;$A7,Concentrado!$B$2:$B568, "=Chihuahua")</f>
        <v>48308.9</v>
      </c>
      <c r="C7" s="7">
        <f>SUMIFS(Concentrado!D$2:D568,Concentrado!$A$2:$A568,"="&amp;$A7,Concentrado!$B$2:$B568, "=Chihuahua")</f>
        <v>10699.078750000001</v>
      </c>
      <c r="D7" s="9">
        <f>SUMIFS(Concentrado!E$2:E568,Concentrado!$A$2:$A568,"="&amp;$A7,Concentrado!$B$2:$B568, "=Chihuahua")</f>
        <v>15.2</v>
      </c>
      <c r="E7" s="9">
        <f>SUMIFS(Concentrado!F$2:F568,Concentrado!$A$2:$A568,"="&amp;$A7,Concentrado!$B$2:$B568, "=Chihuahua")</f>
        <v>22.147220801964025</v>
      </c>
    </row>
    <row r="8" spans="1:5" x14ac:dyDescent="0.25">
      <c r="A8" s="5">
        <v>2009</v>
      </c>
      <c r="B8" s="7">
        <f>SUMIFS(Concentrado!C$2:C569,Concentrado!$A$2:$A569,"="&amp;$A8,Concentrado!$B$2:$B569, "=Chihuahua")</f>
        <v>49705.3</v>
      </c>
      <c r="C8" s="7">
        <f>SUMIFS(Concentrado!D$2:D569,Concentrado!$A$2:$A569,"="&amp;$A8,Concentrado!$B$2:$B569, "=Chihuahua")</f>
        <v>11745.60698</v>
      </c>
      <c r="D8" s="9">
        <f>SUMIFS(Concentrado!E$2:E569,Concentrado!$A$2:$A569,"="&amp;$A8,Concentrado!$B$2:$B569, "=Chihuahua")</f>
        <v>15.2</v>
      </c>
      <c r="E8" s="9">
        <f>SUMIFS(Concentrado!F$2:F569,Concentrado!$A$2:$A569,"="&amp;$A8,Concentrado!$B$2:$B569, "=Chihuahua")</f>
        <v>23.630492080321414</v>
      </c>
    </row>
    <row r="9" spans="1:5" x14ac:dyDescent="0.25">
      <c r="A9" s="5">
        <v>2010</v>
      </c>
      <c r="B9" s="7">
        <f>SUMIFS(Concentrado!C$2:C570,Concentrado!$A$2:$A570,"="&amp;$A9,Concentrado!$B$2:$B570, "=Chihuahua")</f>
        <v>51985</v>
      </c>
      <c r="C9" s="7">
        <f>SUMIFS(Concentrado!D$2:D570,Concentrado!$A$2:$A570,"="&amp;$A9,Concentrado!$B$2:$B570, "=Chihuahua")</f>
        <v>12692.85205</v>
      </c>
      <c r="D9" s="9">
        <f>SUMIFS(Concentrado!E$2:E570,Concentrado!$A$2:$A570,"="&amp;$A9,Concentrado!$B$2:$B570, "=Chihuahua")</f>
        <v>15.6</v>
      </c>
      <c r="E9" s="9">
        <f>SUMIFS(Concentrado!F$2:F570,Concentrado!$A$2:$A570,"="&amp;$A9,Concentrado!$B$2:$B570, "=Chihuahua")</f>
        <v>24.416374050206791</v>
      </c>
    </row>
    <row r="10" spans="1:5" x14ac:dyDescent="0.25">
      <c r="A10" s="5">
        <v>2011</v>
      </c>
      <c r="B10" s="7">
        <f>SUMIFS(Concentrado!C$2:C571,Concentrado!$A$2:$A571,"="&amp;$A10,Concentrado!$B$2:$B571, "=Chihuahua")</f>
        <v>53500.800000000003</v>
      </c>
      <c r="C10" s="7">
        <f>SUMIFS(Concentrado!D$2:D571,Concentrado!$A$2:$A571,"="&amp;$A10,Concentrado!$B$2:$B571, "=Chihuahua")</f>
        <v>13577.94875</v>
      </c>
      <c r="D10" s="9">
        <f>SUMIFS(Concentrado!E$2:E571,Concentrado!$A$2:$A571,"="&amp;$A10,Concentrado!$B$2:$B571, "=Chihuahua")</f>
        <v>15.5</v>
      </c>
      <c r="E10" s="9">
        <f>SUMIFS(Concentrado!F$2:F571,Concentrado!$A$2:$A571,"="&amp;$A10,Concentrado!$B$2:$B571, "=Chihuahua")</f>
        <v>25.378963959417426</v>
      </c>
    </row>
    <row r="11" spans="1:5" x14ac:dyDescent="0.25">
      <c r="A11" s="5">
        <v>2012</v>
      </c>
      <c r="B11" s="7">
        <f>SUMIFS(Concentrado!C$2:C572,Concentrado!$A$2:$A572,"="&amp;$A11,Concentrado!$B$2:$B572, "=Chihuahua")</f>
        <v>54501.9</v>
      </c>
      <c r="C11" s="7">
        <f>SUMIFS(Concentrado!D$2:D572,Concentrado!$A$2:$A572,"="&amp;$A11,Concentrado!$B$2:$B572, "=Chihuahua")</f>
        <v>14511.000050000002</v>
      </c>
      <c r="D11" s="9">
        <f>SUMIFS(Concentrado!E$2:E572,Concentrado!$A$2:$A572,"="&amp;$A11,Concentrado!$B$2:$B572, "=Chihuahua")</f>
        <v>15.8</v>
      </c>
      <c r="E11" s="9">
        <f>SUMIFS(Concentrado!F$2:F572,Concentrado!$A$2:$A572,"="&amp;$A11,Concentrado!$B$2:$B572, "=Chihuahua")</f>
        <v>26.624759962496725</v>
      </c>
    </row>
    <row r="12" spans="1:5" x14ac:dyDescent="0.25">
      <c r="A12" s="5">
        <v>2013</v>
      </c>
      <c r="B12" s="7">
        <f>SUMIFS(Concentrado!C$2:C573,Concentrado!$A$2:$A573,"="&amp;$A12,Concentrado!$B$2:$B573, "=Chihuahua")</f>
        <v>61809.599999999999</v>
      </c>
      <c r="C12" s="7">
        <f>SUMIFS(Concentrado!D$2:D573,Concentrado!$A$2:$A573,"="&amp;$A12,Concentrado!$B$2:$B573, "=Chihuahua")</f>
        <v>15466.604869999999</v>
      </c>
      <c r="D12" s="9">
        <f>SUMIFS(Concentrado!E$2:E573,Concentrado!$A$2:$A573,"="&amp;$A12,Concentrado!$B$2:$B573, "=Chihuahua")</f>
        <v>15.7</v>
      </c>
      <c r="E12" s="9">
        <f>SUMIFS(Concentrado!F$2:F573,Concentrado!$A$2:$A573,"="&amp;$A12,Concentrado!$B$2:$B573, "=Chihuahua")</f>
        <v>25.022981656571147</v>
      </c>
    </row>
    <row r="13" spans="1:5" x14ac:dyDescent="0.25">
      <c r="A13" s="5">
        <v>2014</v>
      </c>
      <c r="B13" s="7">
        <f>SUMIFS(Concentrado!C$2:C574,Concentrado!$A$2:$A574,"="&amp;$A13,Concentrado!$B$2:$B574, "=Chihuahua")</f>
        <v>69188</v>
      </c>
      <c r="C13" s="7">
        <f>SUMIFS(Concentrado!D$2:D574,Concentrado!$A$2:$A574,"="&amp;$A13,Concentrado!$B$2:$B574, "=Chihuahua")</f>
        <v>15791.64746</v>
      </c>
      <c r="D13" s="9">
        <f>SUMIFS(Concentrado!E$2:E574,Concentrado!$A$2:$A574,"="&amp;$A13,Concentrado!$B$2:$B574, "=Chihuahua")</f>
        <v>14.5</v>
      </c>
      <c r="E13" s="9">
        <f>SUMIFS(Concentrado!F$2:F574,Concentrado!$A$2:$A574,"="&amp;$A13,Concentrado!$B$2:$B574, "=Chihuahua")</f>
        <v>22.824257761461524</v>
      </c>
    </row>
    <row r="14" spans="1:5" x14ac:dyDescent="0.25">
      <c r="A14" s="5">
        <v>2015</v>
      </c>
      <c r="B14" s="7">
        <f>SUMIFS(Concentrado!C$2:C575,Concentrado!$A$2:$A575,"="&amp;$A14,Concentrado!$B$2:$B575, "=Chihuahua")</f>
        <v>72142.233779999995</v>
      </c>
      <c r="C14" s="7">
        <f>SUMIFS(Concentrado!D$2:D575,Concentrado!$A$2:$A575,"="&amp;$A14,Concentrado!$B$2:$B575, "=Chihuahua")</f>
        <v>17378.937890000001</v>
      </c>
      <c r="D14" s="9">
        <f>SUMIFS(Concentrado!E$2:E575,Concentrado!$A$2:$A575,"="&amp;$A14,Concentrado!$B$2:$B575, "=Chihuahua")</f>
        <v>14.8</v>
      </c>
      <c r="E14" s="9">
        <f>SUMIFS(Concentrado!F$2:F575,Concentrado!$A$2:$A575,"="&amp;$A14,Concentrado!$B$2:$B575, "=Chihuahua")</f>
        <v>24.089825029534872</v>
      </c>
    </row>
    <row r="15" spans="1:5" x14ac:dyDescent="0.25">
      <c r="A15" s="5">
        <v>2016</v>
      </c>
      <c r="B15" s="7">
        <f>SUMIFS(Concentrado!C$2:C576,Concentrado!$A$2:$A576,"="&amp;$A15,Concentrado!$B$2:$B576, "=Chihuahua")</f>
        <v>74292.096900000004</v>
      </c>
      <c r="C15" s="7">
        <f>SUMIFS(Concentrado!D$2:D576,Concentrado!$A$2:$A576,"="&amp;$A15,Concentrado!$B$2:$B576, "=Chihuahua")</f>
        <v>16742.142799999998</v>
      </c>
      <c r="D15" s="9">
        <f>SUMIFS(Concentrado!E$2:E576,Concentrado!$A$2:$A576,"="&amp;$A15,Concentrado!$B$2:$B576, "=Chihuahua")</f>
        <v>14.1</v>
      </c>
      <c r="E15" s="9">
        <f>SUMIFS(Concentrado!F$2:F576,Concentrado!$A$2:$A576,"="&amp;$A15,Concentrado!$B$2:$B576, "=Chihuahua")</f>
        <v>22.53556367178</v>
      </c>
    </row>
    <row r="16" spans="1:5" x14ac:dyDescent="0.25">
      <c r="A16" s="5">
        <v>2017</v>
      </c>
      <c r="B16" s="7">
        <f>SUMIFS(Concentrado!C$2:C577,Concentrado!$A$2:$A577,"="&amp;$A16,Concentrado!$B$2:$B577, "=Chihuahua")</f>
        <v>73441.384000000005</v>
      </c>
      <c r="C16" s="7">
        <f>SUMIFS(Concentrado!D$2:D577,Concentrado!$A$2:$A577,"="&amp;$A16,Concentrado!$B$2:$B577, "=Chihuahua")</f>
        <v>17821.466850000001</v>
      </c>
      <c r="D16" s="9">
        <f>SUMIFS(Concentrado!E$2:E577,Concentrado!$A$2:$A577,"="&amp;$A16,Concentrado!$B$2:$B577, "=Chihuahua")</f>
        <v>15.8</v>
      </c>
      <c r="E16" s="9">
        <f>SUMIFS(Concentrado!F$2:F577,Concentrado!$A$2:$A577,"="&amp;$A16,Concentrado!$B$2:$B577, "=Chihuahua")</f>
        <v>24.266245922053972</v>
      </c>
    </row>
    <row r="17" spans="1:5" x14ac:dyDescent="0.25">
      <c r="A17" s="5">
        <v>2018</v>
      </c>
      <c r="B17" s="7">
        <f>SUMIFS(Concentrado!C$2:C578,Concentrado!$A$2:$A578,"="&amp;$A17,Concentrado!$B$2:$B578, "=Chihuahua")</f>
        <v>79961.2</v>
      </c>
      <c r="C17" s="7">
        <f>SUMIFS(Concentrado!D$2:D578,Concentrado!$A$2:$A578,"="&amp;$A17,Concentrado!$B$2:$B578, "=Chihuahua")</f>
        <v>21279.300730000003</v>
      </c>
      <c r="D17" s="9">
        <f>SUMIFS(Concentrado!E$2:E578,Concentrado!$A$2:$A578,"="&amp;$A17,Concentrado!$B$2:$B578, "=Chihuahua")</f>
        <v>17.100000000000001</v>
      </c>
      <c r="E17" s="9">
        <f>SUMIFS(Concentrado!F$2:F578,Concentrado!$A$2:$A578,"="&amp;$A17,Concentrado!$B$2:$B578, "=Chihuahua")</f>
        <v>26.612032748382969</v>
      </c>
    </row>
    <row r="18" spans="1:5" x14ac:dyDescent="0.25">
      <c r="A18" s="5">
        <v>2019</v>
      </c>
      <c r="B18" s="7">
        <f>SUMIFS(Concentrado!C$2:C579,Concentrado!$A$2:$A579,"="&amp;$A18,Concentrado!$B$2:$B579, "=Chihuahua")</f>
        <v>80813.2</v>
      </c>
      <c r="C18" s="7">
        <f>SUMIFS(Concentrado!D$2:D579,Concentrado!$A$2:$A579,"="&amp;$A18,Concentrado!$B$2:$B579, "=Chihuahua")</f>
        <v>20570.931700000001</v>
      </c>
      <c r="D18" s="9">
        <f>SUMIFS(Concentrado!E$2:E579,Concentrado!$A$2:$A579,"="&amp;$A18,Concentrado!$B$2:$B579, "=Chihuahua")</f>
        <v>15.8</v>
      </c>
      <c r="E18" s="9">
        <f>SUMIFS(Concentrado!F$2:F579,Concentrado!$A$2:$A579,"="&amp;$A18,Concentrado!$B$2:$B579, "=Chihuahua")</f>
        <v>25.454915409858785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0" sqref="G10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5" s="3" customFormat="1" ht="71.25" x14ac:dyDescent="0.2">
      <c r="A1" s="1" t="s">
        <v>0</v>
      </c>
      <c r="B1" s="1" t="s">
        <v>36</v>
      </c>
      <c r="C1" s="1" t="s">
        <v>35</v>
      </c>
      <c r="D1" s="15" t="s">
        <v>37</v>
      </c>
      <c r="E1" s="15" t="s">
        <v>45</v>
      </c>
    </row>
    <row r="2" spans="1:5" x14ac:dyDescent="0.25">
      <c r="A2" s="5">
        <v>2003</v>
      </c>
      <c r="B2" s="7">
        <f>SUMIFS(Concentrado!C$2:C563,Concentrado!$A$2:$A563,"="&amp;$A2,Concentrado!$B$2:$B563, "=CDMX")</f>
        <v>455337.7</v>
      </c>
      <c r="C2" s="7">
        <f>SUMIFS(Concentrado!D$2:D563,Concentrado!$A$2:$A563,"="&amp;$A2,Concentrado!$B$2:$B563, "=CDMX")</f>
        <v>45256.676310000003</v>
      </c>
      <c r="D2" s="9">
        <f>SUMIFS(Concentrado!E$2:E563,Concentrado!$A$2:$A563,"="&amp;$A2,Concentrado!$B$2:$B563, "=CDMX")</f>
        <v>15.8</v>
      </c>
      <c r="E2" s="9">
        <f>SUMIFS(Concentrado!F$2:F563,Concentrado!$A$2:$A563,"="&amp;$A2,Concentrado!$B$2:$B563, "=CDMX")</f>
        <v>9.9391454540223663</v>
      </c>
    </row>
    <row r="3" spans="1:5" x14ac:dyDescent="0.25">
      <c r="A3" s="5">
        <v>2004</v>
      </c>
      <c r="B3" s="7">
        <f>SUMIFS(Concentrado!C$2:C564,Concentrado!$A$2:$A564,"="&amp;$A3,Concentrado!$B$2:$B564, "=CDMX")</f>
        <v>474593.5</v>
      </c>
      <c r="C3" s="7">
        <f>SUMIFS(Concentrado!D$2:D564,Concentrado!$A$2:$A564,"="&amp;$A3,Concentrado!$B$2:$B564, "=CDMX")</f>
        <v>52410.572740000003</v>
      </c>
      <c r="D3" s="9">
        <f>SUMIFS(Concentrado!E$2:E564,Concentrado!$A$2:$A564,"="&amp;$A3,Concentrado!$B$2:$B564, "=CDMX")</f>
        <v>17.600000000000001</v>
      </c>
      <c r="E3" s="9">
        <f>SUMIFS(Concentrado!F$2:F564,Concentrado!$A$2:$A564,"="&amp;$A3,Concentrado!$B$2:$B564, "=CDMX")</f>
        <v>11.04325548917126</v>
      </c>
    </row>
    <row r="4" spans="1:5" x14ac:dyDescent="0.25">
      <c r="A4" s="5">
        <v>2005</v>
      </c>
      <c r="B4" s="7">
        <f>SUMIFS(Concentrado!C$2:C565,Concentrado!$A$2:$A565,"="&amp;$A4,Concentrado!$B$2:$B565, "=CDMX")</f>
        <v>543041.5</v>
      </c>
      <c r="C4" s="7">
        <f>SUMIFS(Concentrado!D$2:D565,Concentrado!$A$2:$A565,"="&amp;$A4,Concentrado!$B$2:$B565, "=CDMX")</f>
        <v>52999.283220000005</v>
      </c>
      <c r="D4" s="9">
        <f>SUMIFS(Concentrado!E$2:E565,Concentrado!$A$2:$A565,"="&amp;$A4,Concentrado!$B$2:$B565, "=CDMX")</f>
        <v>16.7</v>
      </c>
      <c r="E4" s="9">
        <f>SUMIFS(Concentrado!F$2:F565,Concentrado!$A$2:$A565,"="&amp;$A4,Concentrado!$B$2:$B565, "=CDMX")</f>
        <v>9.7597114069550859</v>
      </c>
    </row>
    <row r="5" spans="1:5" x14ac:dyDescent="0.25">
      <c r="A5" s="5">
        <v>2006</v>
      </c>
      <c r="B5" s="7">
        <f>SUMIFS(Concentrado!C$2:C566,Concentrado!$A$2:$A566,"="&amp;$A5,Concentrado!$B$2:$B566, "=CDMX")</f>
        <v>624358.80000000005</v>
      </c>
      <c r="C5" s="7">
        <f>SUMIFS(Concentrado!D$2:D566,Concentrado!$A$2:$A566,"="&amp;$A5,Concentrado!$B$2:$B566, "=CDMX")</f>
        <v>55285.404569999999</v>
      </c>
      <c r="D5" s="9">
        <f>SUMIFS(Concentrado!E$2:E566,Concentrado!$A$2:$A566,"="&amp;$A5,Concentrado!$B$2:$B566, "=CDMX")</f>
        <v>16.100000000000001</v>
      </c>
      <c r="E5" s="9">
        <f>SUMIFS(Concentrado!F$2:F566,Concentrado!$A$2:$A566,"="&amp;$A5,Concentrado!$B$2:$B566, "=CDMX")</f>
        <v>8.8547489952892473</v>
      </c>
    </row>
    <row r="6" spans="1:5" x14ac:dyDescent="0.25">
      <c r="A6" s="5">
        <v>2007</v>
      </c>
      <c r="B6" s="7">
        <f>SUMIFS(Concentrado!C$2:C567,Concentrado!$A$2:$A567,"="&amp;$A6,Concentrado!$B$2:$B567, "=CDMX")</f>
        <v>732782</v>
      </c>
      <c r="C6" s="7">
        <f>SUMIFS(Concentrado!D$2:D567,Concentrado!$A$2:$A567,"="&amp;$A6,Concentrado!$B$2:$B567, "=CDMX")</f>
        <v>65662.295379999996</v>
      </c>
      <c r="D6" s="9">
        <f>SUMIFS(Concentrado!E$2:E567,Concentrado!$A$2:$A567,"="&amp;$A6,Concentrado!$B$2:$B567, "=CDMX")</f>
        <v>15.8</v>
      </c>
      <c r="E6" s="9">
        <f>SUMIFS(Concentrado!F$2:F567,Concentrado!$A$2:$A567,"="&amp;$A6,Concentrado!$B$2:$B567, "=CDMX")</f>
        <v>8.9606861767892756</v>
      </c>
    </row>
    <row r="7" spans="1:5" x14ac:dyDescent="0.25">
      <c r="A7" s="5">
        <v>2008</v>
      </c>
      <c r="B7" s="7">
        <f>SUMIFS(Concentrado!C$2:C568,Concentrado!$A$2:$A568,"="&amp;$A7,Concentrado!$B$2:$B568, "=CDMX")</f>
        <v>674458.1</v>
      </c>
      <c r="C7" s="7">
        <f>SUMIFS(Concentrado!D$2:D568,Concentrado!$A$2:$A568,"="&amp;$A7,Concentrado!$B$2:$B568, "=CDMX")</f>
        <v>65823.770879999996</v>
      </c>
      <c r="D7" s="9">
        <f>SUMIFS(Concentrado!E$2:E568,Concentrado!$A$2:$A568,"="&amp;$A7,Concentrado!$B$2:$B568, "=CDMX")</f>
        <v>15.2</v>
      </c>
      <c r="E7" s="9">
        <f>SUMIFS(Concentrado!F$2:F568,Concentrado!$A$2:$A568,"="&amp;$A7,Concentrado!$B$2:$B568, "=CDMX")</f>
        <v>9.7595048350668492</v>
      </c>
    </row>
    <row r="8" spans="1:5" x14ac:dyDescent="0.25">
      <c r="A8" s="5">
        <v>2009</v>
      </c>
      <c r="B8" s="7">
        <f>SUMIFS(Concentrado!C$2:C569,Concentrado!$A$2:$A569,"="&amp;$A8,Concentrado!$B$2:$B569, "=CDMX")</f>
        <v>736183.4</v>
      </c>
      <c r="C8" s="7">
        <f>SUMIFS(Concentrado!D$2:D569,Concentrado!$A$2:$A569,"="&amp;$A8,Concentrado!$B$2:$B569, "=CDMX")</f>
        <v>75815.598790000004</v>
      </c>
      <c r="D8" s="9">
        <f>SUMIFS(Concentrado!E$2:E569,Concentrado!$A$2:$A569,"="&amp;$A8,Concentrado!$B$2:$B569, "=CDMX")</f>
        <v>15.2</v>
      </c>
      <c r="E8" s="9">
        <f>SUMIFS(Concentrado!F$2:F569,Concentrado!$A$2:$A569,"="&amp;$A8,Concentrado!$B$2:$B569, "=CDMX")</f>
        <v>10.298466223226441</v>
      </c>
    </row>
    <row r="9" spans="1:5" x14ac:dyDescent="0.25">
      <c r="A9" s="5">
        <v>2010</v>
      </c>
      <c r="B9" s="7">
        <f>SUMIFS(Concentrado!C$2:C570,Concentrado!$A$2:$A570,"="&amp;$A9,Concentrado!$B$2:$B570, "=CDMX")</f>
        <v>799731.4</v>
      </c>
      <c r="C9" s="7">
        <f>SUMIFS(Concentrado!D$2:D570,Concentrado!$A$2:$A570,"="&amp;$A9,Concentrado!$B$2:$B570, "=CDMX")</f>
        <v>83931.60192999999</v>
      </c>
      <c r="D9" s="9">
        <f>SUMIFS(Concentrado!E$2:E570,Concentrado!$A$2:$A570,"="&amp;$A9,Concentrado!$B$2:$B570, "=CDMX")</f>
        <v>15.6</v>
      </c>
      <c r="E9" s="9">
        <f>SUMIFS(Concentrado!F$2:F570,Concentrado!$A$2:$A570,"="&amp;$A9,Concentrado!$B$2:$B570, "=CDMX")</f>
        <v>10.494973928746575</v>
      </c>
    </row>
    <row r="10" spans="1:5" x14ac:dyDescent="0.25">
      <c r="A10" s="5">
        <v>2011</v>
      </c>
      <c r="B10" s="7">
        <f>SUMIFS(Concentrado!C$2:C571,Concentrado!$A$2:$A571,"="&amp;$A10,Concentrado!$B$2:$B571, "=CDMX")</f>
        <v>950934.4</v>
      </c>
      <c r="C10" s="7">
        <f>SUMIFS(Concentrado!D$2:D571,Concentrado!$A$2:$A571,"="&amp;$A10,Concentrado!$B$2:$B571, "=CDMX")</f>
        <v>84781.415979999991</v>
      </c>
      <c r="D10" s="9">
        <f>SUMIFS(Concentrado!E$2:E571,Concentrado!$A$2:$A571,"="&amp;$A10,Concentrado!$B$2:$B571, "=CDMX")</f>
        <v>15.5</v>
      </c>
      <c r="E10" s="9">
        <f>SUMIFS(Concentrado!F$2:F571,Concentrado!$A$2:$A571,"="&amp;$A10,Concentrado!$B$2:$B571, "=CDMX")</f>
        <v>8.9155903898313049</v>
      </c>
    </row>
    <row r="11" spans="1:5" x14ac:dyDescent="0.25">
      <c r="A11" s="5">
        <v>2012</v>
      </c>
      <c r="B11" s="7">
        <f>SUMIFS(Concentrado!C$2:C572,Concentrado!$A$2:$A572,"="&amp;$A11,Concentrado!$B$2:$B572, "=CDMX")</f>
        <v>1153737.1000000001</v>
      </c>
      <c r="C11" s="7">
        <f>SUMIFS(Concentrado!D$2:D572,Concentrado!$A$2:$A572,"="&amp;$A11,Concentrado!$B$2:$B572, "=CDMX")</f>
        <v>101362.95432999999</v>
      </c>
      <c r="D11" s="9">
        <f>SUMIFS(Concentrado!E$2:E572,Concentrado!$A$2:$A572,"="&amp;$A11,Concentrado!$B$2:$B572, "=CDMX")</f>
        <v>15.8</v>
      </c>
      <c r="E11" s="9">
        <f>SUMIFS(Concentrado!F$2:F572,Concentrado!$A$2:$A572,"="&amp;$A11,Concentrado!$B$2:$B572, "=CDMX")</f>
        <v>8.7856197334730748</v>
      </c>
    </row>
    <row r="12" spans="1:5" x14ac:dyDescent="0.25">
      <c r="A12" s="5">
        <v>2013</v>
      </c>
      <c r="B12" s="7">
        <f>SUMIFS(Concentrado!C$2:C573,Concentrado!$A$2:$A573,"="&amp;$A12,Concentrado!$B$2:$B573, "=CDMX")</f>
        <v>1172294</v>
      </c>
      <c r="C12" s="7">
        <f>SUMIFS(Concentrado!D$2:D573,Concentrado!$A$2:$A573,"="&amp;$A12,Concentrado!$B$2:$B573, "=CDMX")</f>
        <v>99900.394100000005</v>
      </c>
      <c r="D12" s="9">
        <f>SUMIFS(Concentrado!E$2:E573,Concentrado!$A$2:$A573,"="&amp;$A12,Concentrado!$B$2:$B573, "=CDMX")</f>
        <v>15.7</v>
      </c>
      <c r="E12" s="9">
        <f>SUMIFS(Concentrado!F$2:F573,Concentrado!$A$2:$A573,"="&amp;$A12,Concentrado!$B$2:$B573, "=CDMX")</f>
        <v>8.521786693440383</v>
      </c>
    </row>
    <row r="13" spans="1:5" x14ac:dyDescent="0.25">
      <c r="A13" s="5">
        <v>2014</v>
      </c>
      <c r="B13" s="7">
        <f>SUMIFS(Concentrado!C$2:C574,Concentrado!$A$2:$A574,"="&amp;$A13,Concentrado!$B$2:$B574, "=CDMX")</f>
        <v>1264779.6000000001</v>
      </c>
      <c r="C13" s="7">
        <f>SUMIFS(Concentrado!D$2:D574,Concentrado!$A$2:$A574,"="&amp;$A13,Concentrado!$B$2:$B574, "=CDMX")</f>
        <v>84374.071029999992</v>
      </c>
      <c r="D13" s="9">
        <f>SUMIFS(Concentrado!E$2:E574,Concentrado!$A$2:$A574,"="&amp;$A13,Concentrado!$B$2:$B574, "=CDMX")</f>
        <v>14.5</v>
      </c>
      <c r="E13" s="9">
        <f>SUMIFS(Concentrado!F$2:F574,Concentrado!$A$2:$A574,"="&amp;$A13,Concentrado!$B$2:$B574, "=CDMX")</f>
        <v>6.6710493298595255</v>
      </c>
    </row>
    <row r="14" spans="1:5" x14ac:dyDescent="0.25">
      <c r="A14" s="5">
        <v>2015</v>
      </c>
      <c r="B14" s="7">
        <f>SUMIFS(Concentrado!C$2:C575,Concentrado!$A$2:$A575,"="&amp;$A14,Concentrado!$B$2:$B575, "=CDMX")</f>
        <v>1395450.68823</v>
      </c>
      <c r="C14" s="7">
        <f>SUMIFS(Concentrado!D$2:D575,Concentrado!$A$2:$A575,"="&amp;$A14,Concentrado!$B$2:$B575, "=CDMX")</f>
        <v>94094.343159999989</v>
      </c>
      <c r="D14" s="9">
        <f>SUMIFS(Concentrado!E$2:E575,Concentrado!$A$2:$A575,"="&amp;$A14,Concentrado!$B$2:$B575, "=CDMX")</f>
        <v>14.8</v>
      </c>
      <c r="E14" s="9">
        <f>SUMIFS(Concentrado!F$2:F575,Concentrado!$A$2:$A575,"="&amp;$A14,Concentrado!$B$2:$B575, "=CDMX")</f>
        <v>6.7429357377973673</v>
      </c>
    </row>
    <row r="15" spans="1:5" x14ac:dyDescent="0.25">
      <c r="A15" s="5">
        <v>2016</v>
      </c>
      <c r="B15" s="7">
        <f>SUMIFS(Concentrado!C$2:C576,Concentrado!$A$2:$A576,"="&amp;$A15,Concentrado!$B$2:$B576, "=CDMX")</f>
        <v>1647470.6751900001</v>
      </c>
      <c r="C15" s="7">
        <f>SUMIFS(Concentrado!D$2:D576,Concentrado!$A$2:$A576,"="&amp;$A15,Concentrado!$B$2:$B576, "=CDMX")</f>
        <v>95983.875220000002</v>
      </c>
      <c r="D15" s="9">
        <f>SUMIFS(Concentrado!E$2:E576,Concentrado!$A$2:$A576,"="&amp;$A15,Concentrado!$B$2:$B576, "=CDMX")</f>
        <v>14.1</v>
      </c>
      <c r="E15" s="9">
        <f>SUMIFS(Concentrado!F$2:F576,Concentrado!$A$2:$A576,"="&amp;$A15,Concentrado!$B$2:$B576, "=CDMX")</f>
        <v>5.8261355825911947</v>
      </c>
    </row>
    <row r="16" spans="1:5" x14ac:dyDescent="0.25">
      <c r="A16" s="5">
        <v>2017</v>
      </c>
      <c r="B16" s="7">
        <f>SUMIFS(Concentrado!C$2:C577,Concentrado!$A$2:$A577,"="&amp;$A16,Concentrado!$B$2:$B577, "=CDMX")</f>
        <v>1455639.2528299999</v>
      </c>
      <c r="C16" s="7">
        <f>SUMIFS(Concentrado!D$2:D577,Concentrado!$A$2:$A577,"="&amp;$A16,Concentrado!$B$2:$B577, "=CDMX")</f>
        <v>99138.474890000012</v>
      </c>
      <c r="D16" s="9">
        <f>SUMIFS(Concentrado!E$2:E577,Concentrado!$A$2:$A577,"="&amp;$A16,Concentrado!$B$2:$B577, "=CDMX")</f>
        <v>15.8</v>
      </c>
      <c r="E16" s="9">
        <f>SUMIFS(Concentrado!F$2:F577,Concentrado!$A$2:$A577,"="&amp;$A16,Concentrado!$B$2:$B577, "=CDMX")</f>
        <v>6.8106486340800894</v>
      </c>
    </row>
    <row r="17" spans="1:5" x14ac:dyDescent="0.25">
      <c r="A17" s="5">
        <v>2018</v>
      </c>
      <c r="B17" s="7">
        <f>SUMIFS(Concentrado!C$2:C578,Concentrado!$A$2:$A578,"="&amp;$A17,Concentrado!$B$2:$B578, "=CDMX")</f>
        <v>1361796.9</v>
      </c>
      <c r="C17" s="7">
        <f>SUMIFS(Concentrado!D$2:D578,Concentrado!$A$2:$A578,"="&amp;$A17,Concentrado!$B$2:$B578, "=CDMX")</f>
        <v>104990.35504999998</v>
      </c>
      <c r="D17" s="9">
        <f>SUMIFS(Concentrado!E$2:E578,Concentrado!$A$2:$A578,"="&amp;$A17,Concentrado!$B$2:$B578, "=CDMX")</f>
        <v>17.100000000000001</v>
      </c>
      <c r="E17" s="9">
        <f>SUMIFS(Concentrado!F$2:F578,Concentrado!$A$2:$A578,"="&amp;$A17,Concentrado!$B$2:$B578, "=CDMX")</f>
        <v>7.7096926164246655</v>
      </c>
    </row>
    <row r="18" spans="1:5" x14ac:dyDescent="0.25">
      <c r="A18" s="5">
        <v>2019</v>
      </c>
      <c r="B18" s="7">
        <f>SUMIFS(Concentrado!C$2:C579,Concentrado!$A$2:$A579,"="&amp;$A18,Concentrado!$B$2:$B579, "=CDMX")</f>
        <v>1578311.7</v>
      </c>
      <c r="C18" s="7">
        <f>SUMIFS(Concentrado!D$2:D579,Concentrado!$A$2:$A579,"="&amp;$A18,Concentrado!$B$2:$B579, "=CDMX")</f>
        <v>107976.69938000001</v>
      </c>
      <c r="D18" s="9">
        <f>SUMIFS(Concentrado!E$2:E579,Concentrado!$A$2:$A579,"="&amp;$A18,Concentrado!$B$2:$B579, "=CDMX")</f>
        <v>15.8</v>
      </c>
      <c r="E18" s="9">
        <f>SUMIFS(Concentrado!F$2:F579,Concentrado!$A$2:$A579,"="&amp;$A18,Concentrado!$B$2:$B579, "=CDMX")</f>
        <v>6.8412785243878007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  <vt:lpstr>Fuente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2021-02-19T21:22:32Z</dcterms:modified>
</cp:coreProperties>
</file>